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neiskola2\Documents\2021-22-es év\"/>
    </mc:Choice>
  </mc:AlternateContent>
  <bookViews>
    <workbookView xWindow="0" yWindow="0" windowWidth="28800" windowHeight="12330" firstSheet="3" activeTab="6"/>
  </bookViews>
  <sheets>
    <sheet name="Díjalap számítása" sheetId="4" r:id="rId1"/>
    <sheet name="Kedvezmények" sheetId="1" r:id="rId2"/>
    <sheet name="Zeneműv_egyéni" sheetId="10" r:id="rId3"/>
    <sheet name="Zene, szolf.ek" sheetId="11" r:id="rId4"/>
    <sheet name="Tánc-csoportos" sheetId="12" r:id="rId5"/>
    <sheet name="Képző- és ipar-csoportos" sheetId="13" r:id="rId6"/>
    <sheet name="Szín-báb_csoportos" sheetId="14" r:id="rId7"/>
  </sheets>
  <calcPr calcId="162913"/>
</workbook>
</file>

<file path=xl/calcChain.xml><?xml version="1.0" encoding="utf-8"?>
<calcChain xmlns="http://schemas.openxmlformats.org/spreadsheetml/2006/main">
  <c r="C14" i="4" l="1"/>
  <c r="B7" i="4"/>
  <c r="B14" i="4"/>
  <c r="F11" i="4" s="1"/>
  <c r="D14" i="4"/>
  <c r="B13" i="1"/>
  <c r="B12" i="1"/>
  <c r="B11" i="1"/>
  <c r="B10" i="1"/>
  <c r="B9" i="1"/>
  <c r="B8" i="1"/>
  <c r="B7" i="1"/>
  <c r="A13" i="1"/>
  <c r="A12" i="1"/>
  <c r="A11" i="1"/>
  <c r="A10" i="1"/>
  <c r="A9" i="1"/>
  <c r="A8" i="1"/>
  <c r="A7" i="1"/>
  <c r="A6" i="1"/>
  <c r="B6" i="1"/>
  <c r="B5" i="1"/>
  <c r="F12" i="4" l="1"/>
  <c r="G12" i="4" s="1"/>
  <c r="C2" i="13" s="1"/>
  <c r="F13" i="4"/>
  <c r="G13" i="4" s="1"/>
  <c r="C2" i="14" s="1"/>
  <c r="F9" i="4"/>
  <c r="G9" i="4" s="1"/>
  <c r="B2" i="10" s="1"/>
  <c r="F10" i="4"/>
  <c r="G11" i="4"/>
  <c r="C2" i="12" s="1"/>
  <c r="F14" i="4" l="1"/>
  <c r="G10" i="4"/>
  <c r="C2" i="11" s="1"/>
  <c r="C7" i="11" s="1"/>
  <c r="D7" i="11" s="1"/>
  <c r="E7" i="11" s="1"/>
  <c r="C21" i="13"/>
  <c r="D21" i="13" s="1"/>
  <c r="E21" i="13" s="1"/>
  <c r="C32" i="13"/>
  <c r="D32" i="13" s="1"/>
  <c r="E32" i="13" s="1"/>
  <c r="C28" i="13"/>
  <c r="D28" i="13" s="1"/>
  <c r="E28" i="13" s="1"/>
  <c r="C10" i="13"/>
  <c r="D10" i="13" s="1"/>
  <c r="E10" i="13" s="1"/>
  <c r="C23" i="13"/>
  <c r="D23" i="13" s="1"/>
  <c r="E23" i="13" s="1"/>
  <c r="C30" i="13"/>
  <c r="D30" i="13" s="1"/>
  <c r="E30" i="13" s="1"/>
  <c r="C29" i="13"/>
  <c r="D29" i="13" s="1"/>
  <c r="E29" i="13" s="1"/>
  <c r="C18" i="13"/>
  <c r="D18" i="13" s="1"/>
  <c r="E18" i="13" s="1"/>
  <c r="C17" i="13"/>
  <c r="D17" i="13" s="1"/>
  <c r="E17" i="13" s="1"/>
  <c r="C9" i="13"/>
  <c r="D9" i="13" s="1"/>
  <c r="E9" i="13" s="1"/>
  <c r="C11" i="13"/>
  <c r="D11" i="13" s="1"/>
  <c r="E11" i="13" s="1"/>
  <c r="C8" i="13"/>
  <c r="D8" i="13" s="1"/>
  <c r="E8" i="13" s="1"/>
  <c r="C16" i="13"/>
  <c r="D16" i="13" s="1"/>
  <c r="E16" i="13" s="1"/>
  <c r="C15" i="13"/>
  <c r="D15" i="13" s="1"/>
  <c r="E15" i="13" s="1"/>
  <c r="C20" i="13"/>
  <c r="D20" i="13" s="1"/>
  <c r="E20" i="13" s="1"/>
  <c r="C6" i="13"/>
  <c r="D6" i="13" s="1"/>
  <c r="E6" i="13" s="1"/>
  <c r="C27" i="13"/>
  <c r="D27" i="13" s="1"/>
  <c r="E27" i="13" s="1"/>
  <c r="C24" i="13"/>
  <c r="D24" i="13" s="1"/>
  <c r="E24" i="13" s="1"/>
  <c r="C13" i="13"/>
  <c r="D13" i="13" s="1"/>
  <c r="E13" i="13" s="1"/>
  <c r="C7" i="13"/>
  <c r="D7" i="13" s="1"/>
  <c r="E7" i="13" s="1"/>
  <c r="C22" i="13"/>
  <c r="D22" i="13" s="1"/>
  <c r="E22" i="13" s="1"/>
  <c r="C14" i="13"/>
  <c r="D14" i="13" s="1"/>
  <c r="E14" i="13" s="1"/>
  <c r="C31" i="13"/>
  <c r="D31" i="13" s="1"/>
  <c r="E31" i="13" s="1"/>
  <c r="C25" i="13"/>
  <c r="D25" i="13" s="1"/>
  <c r="E25" i="13" s="1"/>
  <c r="C21" i="14"/>
  <c r="D21" i="14" s="1"/>
  <c r="E21" i="14" s="1"/>
  <c r="C22" i="14"/>
  <c r="D22" i="14" s="1"/>
  <c r="E22" i="14" s="1"/>
  <c r="C25" i="14"/>
  <c r="D25" i="14" s="1"/>
  <c r="E25" i="14" s="1"/>
  <c r="C23" i="14"/>
  <c r="D23" i="14" s="1"/>
  <c r="E23" i="14" s="1"/>
  <c r="C16" i="14"/>
  <c r="D16" i="14" s="1"/>
  <c r="E16" i="14" s="1"/>
  <c r="C8" i="14"/>
  <c r="D8" i="14" s="1"/>
  <c r="E8" i="14" s="1"/>
  <c r="C11" i="14"/>
  <c r="D11" i="14" s="1"/>
  <c r="E11" i="14" s="1"/>
  <c r="C6" i="14"/>
  <c r="D6" i="14" s="1"/>
  <c r="E6" i="14" s="1"/>
  <c r="C28" i="14"/>
  <c r="D28" i="14" s="1"/>
  <c r="E28" i="14" s="1"/>
  <c r="C31" i="14"/>
  <c r="D31" i="14" s="1"/>
  <c r="E31" i="14" s="1"/>
  <c r="C27" i="14"/>
  <c r="D27" i="14" s="1"/>
  <c r="E27" i="14" s="1"/>
  <c r="C20" i="14"/>
  <c r="D20" i="14" s="1"/>
  <c r="E20" i="14" s="1"/>
  <c r="C32" i="14"/>
  <c r="D32" i="14" s="1"/>
  <c r="E32" i="14" s="1"/>
  <c r="C24" i="14"/>
  <c r="D24" i="14" s="1"/>
  <c r="E24" i="14" s="1"/>
  <c r="C29" i="14"/>
  <c r="D29" i="14" s="1"/>
  <c r="E29" i="14" s="1"/>
  <c r="C15" i="14"/>
  <c r="D15" i="14" s="1"/>
  <c r="E15" i="14" s="1"/>
  <c r="C30" i="14"/>
  <c r="D30" i="14" s="1"/>
  <c r="E30" i="14" s="1"/>
  <c r="C7" i="14"/>
  <c r="D7" i="14" s="1"/>
  <c r="E7" i="14" s="1"/>
  <c r="C9" i="14"/>
  <c r="D9" i="14" s="1"/>
  <c r="E9" i="14" s="1"/>
  <c r="C14" i="14"/>
  <c r="D14" i="14" s="1"/>
  <c r="E14" i="14" s="1"/>
  <c r="C17" i="14"/>
  <c r="D17" i="14" s="1"/>
  <c r="E17" i="14" s="1"/>
  <c r="C18" i="14"/>
  <c r="D18" i="14" s="1"/>
  <c r="E18" i="14" s="1"/>
  <c r="C10" i="14"/>
  <c r="D10" i="14" s="1"/>
  <c r="E10" i="14" s="1"/>
  <c r="C13" i="14"/>
  <c r="D13" i="14" s="1"/>
  <c r="E13" i="14" s="1"/>
  <c r="C21" i="12"/>
  <c r="D21" i="12" s="1"/>
  <c r="E21" i="12" s="1"/>
  <c r="C10" i="12"/>
  <c r="D10" i="12" s="1"/>
  <c r="E10" i="12" s="1"/>
  <c r="C6" i="12"/>
  <c r="D6" i="12" s="1"/>
  <c r="E6" i="12" s="1"/>
  <c r="C24" i="12"/>
  <c r="D24" i="12" s="1"/>
  <c r="E24" i="12" s="1"/>
  <c r="C13" i="12"/>
  <c r="D13" i="12" s="1"/>
  <c r="E13" i="12" s="1"/>
  <c r="C9" i="12"/>
  <c r="D9" i="12" s="1"/>
  <c r="E9" i="12" s="1"/>
  <c r="C31" i="12"/>
  <c r="D31" i="12" s="1"/>
  <c r="E31" i="12" s="1"/>
  <c r="C29" i="12"/>
  <c r="D29" i="12" s="1"/>
  <c r="E29" i="12" s="1"/>
  <c r="C25" i="12"/>
  <c r="D25" i="12" s="1"/>
  <c r="E25" i="12" s="1"/>
  <c r="C27" i="12"/>
  <c r="D27" i="12" s="1"/>
  <c r="E27" i="12" s="1"/>
  <c r="C15" i="12"/>
  <c r="D15" i="12" s="1"/>
  <c r="E15" i="12" s="1"/>
  <c r="C23" i="12"/>
  <c r="D23" i="12" s="1"/>
  <c r="E23" i="12" s="1"/>
  <c r="C30" i="12"/>
  <c r="D30" i="12" s="1"/>
  <c r="E30" i="12" s="1"/>
  <c r="C20" i="12"/>
  <c r="D20" i="12" s="1"/>
  <c r="E20" i="12" s="1"/>
  <c r="C16" i="12"/>
  <c r="D16" i="12" s="1"/>
  <c r="E16" i="12" s="1"/>
  <c r="C18" i="12"/>
  <c r="D18" i="12" s="1"/>
  <c r="E18" i="12" s="1"/>
  <c r="C22" i="12"/>
  <c r="D22" i="12" s="1"/>
  <c r="E22" i="12" s="1"/>
  <c r="C17" i="12"/>
  <c r="D17" i="12" s="1"/>
  <c r="E17" i="12" s="1"/>
  <c r="C11" i="12"/>
  <c r="D11" i="12" s="1"/>
  <c r="E11" i="12" s="1"/>
  <c r="C32" i="12"/>
  <c r="D32" i="12" s="1"/>
  <c r="E32" i="12" s="1"/>
  <c r="C14" i="12"/>
  <c r="D14" i="12" s="1"/>
  <c r="E14" i="12" s="1"/>
  <c r="C8" i="12"/>
  <c r="D8" i="12" s="1"/>
  <c r="E8" i="12" s="1"/>
  <c r="C28" i="12"/>
  <c r="D28" i="12" s="1"/>
  <c r="E28" i="12" s="1"/>
  <c r="C7" i="12"/>
  <c r="D7" i="12" s="1"/>
  <c r="E7" i="12" s="1"/>
  <c r="C21" i="10"/>
  <c r="D21" i="10" s="1"/>
  <c r="E21" i="10" s="1"/>
  <c r="C6" i="10"/>
  <c r="D6" i="10" s="1"/>
  <c r="E6" i="10" s="1"/>
  <c r="C29" i="10"/>
  <c r="D29" i="10" s="1"/>
  <c r="E29" i="10" s="1"/>
  <c r="C8" i="10"/>
  <c r="D8" i="10" s="1"/>
  <c r="E8" i="10" s="1"/>
  <c r="C22" i="10"/>
  <c r="D22" i="10" s="1"/>
  <c r="E22" i="10" s="1"/>
  <c r="C15" i="10"/>
  <c r="D15" i="10" s="1"/>
  <c r="E15" i="10" s="1"/>
  <c r="C10" i="10"/>
  <c r="D10" i="10" s="1"/>
  <c r="E10" i="10" s="1"/>
  <c r="C31" i="10"/>
  <c r="D31" i="10" s="1"/>
  <c r="E31" i="10" s="1"/>
  <c r="C16" i="10"/>
  <c r="D16" i="10" s="1"/>
  <c r="E16" i="10" s="1"/>
  <c r="C23" i="10"/>
  <c r="D23" i="10" s="1"/>
  <c r="E23" i="10" s="1"/>
  <c r="C28" i="10"/>
  <c r="D28" i="10" s="1"/>
  <c r="E28" i="10" s="1"/>
  <c r="C13" i="10"/>
  <c r="D13" i="10" s="1"/>
  <c r="E13" i="10" s="1"/>
  <c r="C11" i="10"/>
  <c r="D11" i="10" s="1"/>
  <c r="E11" i="10" s="1"/>
  <c r="C27" i="10"/>
  <c r="D27" i="10" s="1"/>
  <c r="E27" i="10" s="1"/>
  <c r="C9" i="10"/>
  <c r="D9" i="10" s="1"/>
  <c r="E9" i="10" s="1"/>
  <c r="C20" i="10"/>
  <c r="D20" i="10" s="1"/>
  <c r="E20" i="10" s="1"/>
  <c r="C17" i="10"/>
  <c r="D17" i="10" s="1"/>
  <c r="E17" i="10" s="1"/>
  <c r="C24" i="10"/>
  <c r="D24" i="10" s="1"/>
  <c r="E24" i="10" s="1"/>
  <c r="C7" i="10"/>
  <c r="D7" i="10" s="1"/>
  <c r="E7" i="10" s="1"/>
  <c r="C25" i="10"/>
  <c r="D25" i="10" s="1"/>
  <c r="E25" i="10" s="1"/>
  <c r="C14" i="10"/>
  <c r="D14" i="10" s="1"/>
  <c r="E14" i="10" s="1"/>
  <c r="C18" i="10"/>
  <c r="D18" i="10" s="1"/>
  <c r="E18" i="10" s="1"/>
  <c r="C30" i="10"/>
  <c r="D30" i="10" s="1"/>
  <c r="E30" i="10" s="1"/>
  <c r="C32" i="10"/>
  <c r="D32" i="10" s="1"/>
  <c r="E32" i="10" s="1"/>
  <c r="C9" i="11" l="1"/>
  <c r="D9" i="11" s="1"/>
  <c r="E9" i="11" s="1"/>
  <c r="C11" i="11"/>
  <c r="D11" i="11" s="1"/>
  <c r="E11" i="11" s="1"/>
  <c r="C6" i="11"/>
  <c r="D6" i="11" s="1"/>
  <c r="E6" i="11" s="1"/>
  <c r="C10" i="11"/>
  <c r="D10" i="11" s="1"/>
  <c r="E10" i="11" s="1"/>
  <c r="C8" i="11"/>
  <c r="D8" i="11" s="1"/>
  <c r="E8" i="11" s="1"/>
</calcChain>
</file>

<file path=xl/comments1.xml><?xml version="1.0" encoding="utf-8"?>
<comments xmlns="http://schemas.openxmlformats.org/spreadsheetml/2006/main">
  <authors>
    <author>Hubay Jenő Zeneiskola</author>
  </authors>
  <commentList>
    <comment ref="E8" authorId="0" shapeId="0">
      <text>
        <r>
          <rPr>
            <sz val="8"/>
            <color indexed="81"/>
            <rFont val="Tahoma"/>
            <family val="2"/>
            <charset val="238"/>
          </rPr>
          <t xml:space="preserve">
jogszabály alapján</t>
        </r>
      </text>
    </comment>
  </commentList>
</comments>
</file>

<file path=xl/comments2.xml><?xml version="1.0" encoding="utf-8"?>
<comments xmlns="http://schemas.openxmlformats.org/spreadsheetml/2006/main">
  <authors>
    <author>Hubay Jenő Zeneiskola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38"/>
          </rPr>
          <t>Hubay Jenő Zeneiskola:</t>
        </r>
        <r>
          <rPr>
            <sz val="8"/>
            <color indexed="81"/>
            <rFont val="Tahoma"/>
            <family val="2"/>
            <charset val="238"/>
          </rPr>
          <t xml:space="preserve">
szolfézs ek, ill. főtanszak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  <charset val="238"/>
          </rPr>
          <t>Hubay Jenő Zeneiskola:</t>
        </r>
        <r>
          <rPr>
            <sz val="8"/>
            <color indexed="81"/>
            <rFont val="Tahoma"/>
            <family val="2"/>
            <charset val="238"/>
          </rPr>
          <t xml:space="preserve">
szolfézs ek, ill. főtanszak</t>
        </r>
      </text>
    </comment>
  </commentList>
</comments>
</file>

<file path=xl/sharedStrings.xml><?xml version="1.0" encoding="utf-8"?>
<sst xmlns="http://schemas.openxmlformats.org/spreadsheetml/2006/main" count="186" uniqueCount="49">
  <si>
    <t>FIZETENDŐ</t>
  </si>
  <si>
    <t>KEDVEZMÉNY</t>
  </si>
  <si>
    <t>TÓL</t>
  </si>
  <si>
    <t>IG</t>
  </si>
  <si>
    <t>MINIMÁL NYUGDÍJ=</t>
  </si>
  <si>
    <t>NETTÓ KERESET/FŐ</t>
  </si>
  <si>
    <t>6-18 év közötti tanulók</t>
  </si>
  <si>
    <t>Tanulmányi átlag</t>
  </si>
  <si>
    <t>Díjalap %-a</t>
  </si>
  <si>
    <t>elégtelen</t>
  </si>
  <si>
    <t>18-22 év közötti tanulók</t>
  </si>
  <si>
    <t>4,5-5,0 között</t>
  </si>
  <si>
    <t>TÉRÍTÉSI DÍJAK MÉRTÉKE</t>
  </si>
  <si>
    <t>Fizetendő/félév</t>
  </si>
  <si>
    <t>Megállapított díj/év</t>
  </si>
  <si>
    <t>Fizetendő kerekítve</t>
  </si>
  <si>
    <t>személyi kiadások</t>
  </si>
  <si>
    <t>járulékok</t>
  </si>
  <si>
    <t>KLIK dologi kiadásai</t>
  </si>
  <si>
    <t>Működtető dologi kiadásai</t>
  </si>
  <si>
    <t>összes kiadás</t>
  </si>
  <si>
    <t>Tantárgyfelosztás összes heti óraszámának arányos felosztása, művészeti áganként</t>
  </si>
  <si>
    <t>tánc/csoportos</t>
  </si>
  <si>
    <t>képző- és iparművészet/ csoportos</t>
  </si>
  <si>
    <t>szín- és bábművészet/ csoportos</t>
  </si>
  <si>
    <t>Éves kiadás összesen</t>
  </si>
  <si>
    <t>összesen:</t>
  </si>
  <si>
    <t>Tantárgyfelosztás szerinti órák aránya</t>
  </si>
  <si>
    <t>Éves egy tanulóra eső díj:</t>
  </si>
  <si>
    <t>4,0-4,4 között</t>
  </si>
  <si>
    <t>3,5-3,9 között</t>
  </si>
  <si>
    <t>3,0-3,4 között</t>
  </si>
  <si>
    <t>2,0-2,9 között</t>
  </si>
  <si>
    <t>Képző- és Iparművészeti ág - csoportos képzés</t>
  </si>
  <si>
    <t>Szín- és Bábművészeti ág - csoportos képzés</t>
  </si>
  <si>
    <t>zene/csoportos (szolf. ek)</t>
  </si>
  <si>
    <t>zene/egyéni/Kz</t>
  </si>
  <si>
    <t>Összes tanuló</t>
  </si>
  <si>
    <t>Ráfordítások arányos éves összege, tanulónként</t>
  </si>
  <si>
    <t>csoport átlaglétszám</t>
  </si>
  <si>
    <t>csoport szám</t>
  </si>
  <si>
    <t xml:space="preserve">Zeneművészeti ág - egyéni képzés </t>
  </si>
  <si>
    <t>Zeneművészeti ág - szolf.ek. csoportos</t>
  </si>
  <si>
    <t>Intézményi folyó kiadások - 2014</t>
  </si>
  <si>
    <t>összes tanuló órái: óra/hét</t>
  </si>
  <si>
    <t xml:space="preserve">Táncművészeti ág - csoportos képzés </t>
  </si>
  <si>
    <t>A kék mezőket a tankerület, sárga mezőket az intézmény tölti ki.</t>
  </si>
  <si>
    <t>TANDÍJAK MÉRTÉKE (6 év alatt, 18 év felett, a tanulmányi követelmények nem teljesítése miatt az évfolyam második vagy további alkalommal történő megismétlése, továbbá minden tanórai foglalkozás annak, aki nem tanköteles, feltéve, hogy nem áll tanulói jogviszonyban a nappali rendszerű vagy nappali oktatás munkarendje szerinti oktatásban, valamint annak, aki a huszonkettedik életévét betöltötte)</t>
  </si>
  <si>
    <t>TANDÍJAK MÉRTÉKE (6-18 év között, a 229/2012. (VIII. 28.) Korm. rendelet 36.§ (1) a) pontban meghatározott mértéket meghaladó tanóra esetén)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</si>
</sst>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* #,##0\ &quot;Ft&quot;_-;\-* #,##0\ &quot;Ft&quot;_-;_-* &quot;-&quot;\ &quot;Ft&quot;_-;_-@_-"/>
    <numFmt numFmtId="164" formatCode="#,##0\ _F_t"/>
    <numFmt numFmtId="165" formatCode="0.0%"/>
    <numFmt numFmtId="166" formatCode="0.0"/>
    <numFmt numFmtId="167" formatCode="#,##0\ &quot;Ft&quot;"/>
    <numFmt numFmtId="168" formatCode="0.000"/>
    <numFmt numFmtId="169" formatCode="#,##0.0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i/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4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167" fontId="0" fillId="0" borderId="1" xfId="0" applyNumberFormat="1" applyBorder="1"/>
    <xf numFmtId="0" fontId="7" fillId="0" borderId="0" xfId="0" applyFont="1"/>
    <xf numFmtId="165" fontId="8" fillId="0" borderId="0" xfId="0" applyNumberFormat="1" applyFont="1"/>
    <xf numFmtId="0" fontId="7" fillId="0" borderId="1" xfId="0" applyFont="1" applyBorder="1" applyAlignment="1">
      <alignment horizontal="center"/>
    </xf>
    <xf numFmtId="0" fontId="6" fillId="0" borderId="0" xfId="0" applyFont="1"/>
    <xf numFmtId="166" fontId="6" fillId="0" borderId="1" xfId="0" applyNumberFormat="1" applyFont="1" applyBorder="1"/>
    <xf numFmtId="9" fontId="6" fillId="0" borderId="1" xfId="0" applyNumberFormat="1" applyFont="1" applyBorder="1"/>
    <xf numFmtId="164" fontId="6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166" fontId="8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167" fontId="5" fillId="0" borderId="1" xfId="0" applyNumberFormat="1" applyFont="1" applyBorder="1"/>
    <xf numFmtId="0" fontId="2" fillId="3" borderId="1" xfId="0" applyFont="1" applyFill="1" applyBorder="1"/>
    <xf numFmtId="3" fontId="0" fillId="0" borderId="0" xfId="0" applyNumberFormat="1" applyFill="1" applyBorder="1"/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4" fontId="0" fillId="0" borderId="0" xfId="0" applyNumberFormat="1" applyBorder="1"/>
    <xf numFmtId="0" fontId="0" fillId="0" borderId="0" xfId="0" applyFill="1" applyBorder="1"/>
    <xf numFmtId="0" fontId="0" fillId="0" borderId="0" xfId="0" applyBorder="1"/>
    <xf numFmtId="0" fontId="3" fillId="0" borderId="0" xfId="0" applyFont="1" applyFill="1" applyBorder="1"/>
    <xf numFmtId="3" fontId="0" fillId="3" borderId="1" xfId="0" applyNumberFormat="1" applyFill="1" applyBorder="1"/>
    <xf numFmtId="0" fontId="4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4" fillId="4" borderId="1" xfId="0" applyFont="1" applyFill="1" applyBorder="1"/>
    <xf numFmtId="3" fontId="2" fillId="4" borderId="1" xfId="0" applyNumberFormat="1" applyFont="1" applyFill="1" applyBorder="1"/>
    <xf numFmtId="0" fontId="3" fillId="0" borderId="1" xfId="0" quotePrefix="1" applyFont="1" applyBorder="1"/>
    <xf numFmtId="0" fontId="0" fillId="0" borderId="4" xfId="0" applyFill="1" applyBorder="1"/>
    <xf numFmtId="3" fontId="2" fillId="3" borderId="1" xfId="0" applyNumberFormat="1" applyFont="1" applyFill="1" applyBorder="1"/>
    <xf numFmtId="0" fontId="2" fillId="5" borderId="1" xfId="0" applyFont="1" applyFill="1" applyBorder="1" applyAlignment="1">
      <alignment horizontal="center" vertical="center" wrapText="1"/>
    </xf>
    <xf numFmtId="167" fontId="2" fillId="5" borderId="1" xfId="0" applyNumberFormat="1" applyFont="1" applyFill="1" applyBorder="1"/>
    <xf numFmtId="0" fontId="3" fillId="0" borderId="1" xfId="0" applyFont="1" applyBorder="1"/>
    <xf numFmtId="0" fontId="0" fillId="6" borderId="0" xfId="0" applyFill="1"/>
    <xf numFmtId="0" fontId="3" fillId="0" borderId="0" xfId="0" quotePrefix="1" applyFont="1" applyBorder="1"/>
    <xf numFmtId="0" fontId="2" fillId="0" borderId="0" xfId="0" applyFont="1" applyBorder="1"/>
    <xf numFmtId="0" fontId="3" fillId="0" borderId="0" xfId="0" applyFont="1"/>
    <xf numFmtId="3" fontId="0" fillId="7" borderId="1" xfId="0" applyNumberFormat="1" applyFill="1" applyBorder="1" applyProtection="1">
      <protection locked="0"/>
    </xf>
    <xf numFmtId="42" fontId="3" fillId="0" borderId="1" xfId="0" applyNumberFormat="1" applyFont="1" applyBorder="1"/>
    <xf numFmtId="166" fontId="6" fillId="6" borderId="1" xfId="0" applyNumberFormat="1" applyFont="1" applyFill="1" applyBorder="1"/>
    <xf numFmtId="167" fontId="3" fillId="0" borderId="1" xfId="0" applyNumberFormat="1" applyFont="1" applyBorder="1"/>
    <xf numFmtId="0" fontId="3" fillId="0" borderId="4" xfId="0" applyFont="1" applyFill="1" applyBorder="1"/>
    <xf numFmtId="9" fontId="6" fillId="6" borderId="1" xfId="0" applyNumberFormat="1" applyFont="1" applyFill="1" applyBorder="1"/>
    <xf numFmtId="3" fontId="3" fillId="7" borderId="1" xfId="0" applyNumberFormat="1" applyFont="1" applyFill="1" applyBorder="1" applyProtection="1">
      <protection locked="0"/>
    </xf>
    <xf numFmtId="4" fontId="0" fillId="0" borderId="0" xfId="0" applyNumberFormat="1" applyBorder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3" fontId="0" fillId="0" borderId="0" xfId="0" applyNumberFormat="1" applyFill="1" applyBorder="1" applyProtection="1"/>
    <xf numFmtId="0" fontId="0" fillId="0" borderId="0" xfId="0" applyBorder="1" applyProtection="1"/>
    <xf numFmtId="0" fontId="3" fillId="6" borderId="0" xfId="0" applyFont="1" applyFill="1"/>
    <xf numFmtId="0" fontId="3" fillId="8" borderId="1" xfId="0" applyFont="1" applyFill="1" applyBorder="1" applyProtection="1">
      <protection hidden="1"/>
    </xf>
    <xf numFmtId="0" fontId="3" fillId="9" borderId="1" xfId="0" applyFont="1" applyFill="1" applyBorder="1" applyProtection="1"/>
    <xf numFmtId="168" fontId="0" fillId="4" borderId="1" xfId="0" applyNumberFormat="1" applyFill="1" applyBorder="1" applyProtection="1"/>
    <xf numFmtId="169" fontId="0" fillId="4" borderId="1" xfId="0" applyNumberFormat="1" applyFill="1" applyBorder="1" applyProtection="1"/>
    <xf numFmtId="3" fontId="2" fillId="8" borderId="1" xfId="0" applyNumberFormat="1" applyFont="1" applyFill="1" applyBorder="1" applyProtection="1"/>
    <xf numFmtId="168" fontId="2" fillId="4" borderId="1" xfId="0" applyNumberFormat="1" applyFont="1" applyFill="1" applyBorder="1" applyProtection="1"/>
    <xf numFmtId="169" fontId="2" fillId="8" borderId="1" xfId="0" applyNumberFormat="1" applyFont="1" applyFill="1" applyBorder="1" applyProtection="1"/>
    <xf numFmtId="0" fontId="0" fillId="0" borderId="1" xfId="0" applyBorder="1" applyAlignment="1">
      <alignment horizontal="center"/>
    </xf>
    <xf numFmtId="3" fontId="10" fillId="11" borderId="3" xfId="0" applyNumberFormat="1" applyFont="1" applyFill="1" applyBorder="1" applyAlignment="1" applyProtection="1">
      <alignment horizontal="right"/>
    </xf>
    <xf numFmtId="3" fontId="10" fillId="11" borderId="7" xfId="0" applyNumberFormat="1" applyFont="1" applyFill="1" applyBorder="1" applyAlignment="1" applyProtection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3" fillId="10" borderId="1" xfId="0" applyNumberFormat="1" applyFont="1" applyFill="1" applyBorder="1" applyAlignment="1" applyProtection="1">
      <alignment horizontal="right"/>
      <protection locked="0"/>
    </xf>
    <xf numFmtId="3" fontId="3" fillId="10" borderId="3" xfId="0" applyNumberFormat="1" applyFont="1" applyFill="1" applyBorder="1" applyAlignment="1" applyProtection="1">
      <alignment horizontal="right"/>
      <protection locked="0"/>
    </xf>
    <xf numFmtId="3" fontId="3" fillId="10" borderId="6" xfId="0" applyNumberFormat="1" applyFont="1" applyFill="1" applyBorder="1" applyAlignment="1" applyProtection="1">
      <alignment horizontal="right"/>
      <protection locked="0"/>
    </xf>
    <xf numFmtId="0" fontId="7" fillId="0" borderId="3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left" wrapText="1"/>
    </xf>
    <xf numFmtId="0" fontId="4" fillId="12" borderId="7" xfId="0" applyFont="1" applyFill="1" applyBorder="1" applyAlignment="1">
      <alignment horizontal="left" wrapText="1"/>
    </xf>
    <xf numFmtId="0" fontId="4" fillId="12" borderId="3" xfId="0" applyFont="1" applyFill="1" applyBorder="1" applyAlignment="1">
      <alignment horizontal="left"/>
    </xf>
    <xf numFmtId="0" fontId="4" fillId="12" borderId="7" xfId="0" applyFont="1" applyFill="1" applyBorder="1" applyAlignment="1">
      <alignment horizontal="left"/>
    </xf>
    <xf numFmtId="0" fontId="4" fillId="12" borderId="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workbookViewId="0">
      <selection activeCell="B7" sqref="B7:C7"/>
    </sheetView>
  </sheetViews>
  <sheetFormatPr defaultRowHeight="12.75" x14ac:dyDescent="0.2"/>
  <cols>
    <col min="1" max="1" width="23.7109375" bestFit="1" customWidth="1"/>
    <col min="2" max="2" width="11.42578125" bestFit="1" customWidth="1"/>
    <col min="3" max="3" width="9.5703125" customWidth="1"/>
    <col min="4" max="4" width="9.7109375" customWidth="1"/>
    <col min="5" max="5" width="11.85546875" customWidth="1"/>
    <col min="6" max="6" width="13.85546875" customWidth="1"/>
    <col min="7" max="7" width="13.7109375" bestFit="1" customWidth="1"/>
    <col min="8" max="8" width="13.28515625" customWidth="1"/>
    <col min="9" max="10" width="15.7109375" customWidth="1"/>
  </cols>
  <sheetData>
    <row r="1" spans="1:10" x14ac:dyDescent="0.2">
      <c r="A1" s="65" t="s">
        <v>43</v>
      </c>
      <c r="B1" s="66"/>
      <c r="C1" s="66"/>
      <c r="D1" s="47"/>
      <c r="E1" s="47"/>
      <c r="F1" s="16"/>
      <c r="G1" s="16"/>
      <c r="H1" s="16"/>
      <c r="I1" s="16"/>
      <c r="J1" s="16"/>
    </row>
    <row r="2" spans="1:10" x14ac:dyDescent="0.2">
      <c r="A2" s="63" t="s">
        <v>25</v>
      </c>
      <c r="B2" s="64"/>
      <c r="C2" s="64"/>
      <c r="D2" s="51"/>
      <c r="E2" s="51"/>
      <c r="F2" s="17"/>
      <c r="G2" s="17"/>
      <c r="H2" s="17"/>
      <c r="I2" s="17"/>
      <c r="J2" s="17"/>
    </row>
    <row r="3" spans="1:10" x14ac:dyDescent="0.2">
      <c r="A3" s="27" t="s">
        <v>16</v>
      </c>
      <c r="B3" s="67">
        <v>83856492</v>
      </c>
      <c r="C3" s="67"/>
      <c r="D3" s="47"/>
      <c r="E3" s="47"/>
      <c r="F3" s="18"/>
      <c r="G3" s="18"/>
      <c r="H3" s="18"/>
      <c r="I3" s="18"/>
      <c r="J3" s="18"/>
    </row>
    <row r="4" spans="1:10" x14ac:dyDescent="0.2">
      <c r="A4" s="27" t="s">
        <v>17</v>
      </c>
      <c r="B4" s="68">
        <v>13457630</v>
      </c>
      <c r="C4" s="69"/>
      <c r="D4" s="48"/>
      <c r="E4" s="48"/>
      <c r="F4" s="19"/>
      <c r="G4" s="19"/>
      <c r="H4" s="20"/>
      <c r="I4" s="20"/>
      <c r="J4" s="20"/>
    </row>
    <row r="5" spans="1:10" x14ac:dyDescent="0.2">
      <c r="A5" s="27" t="s">
        <v>18</v>
      </c>
      <c r="B5" s="68"/>
      <c r="C5" s="69"/>
      <c r="D5" s="48"/>
      <c r="E5" s="48"/>
      <c r="F5" s="19"/>
      <c r="G5" s="19"/>
      <c r="H5" s="20"/>
      <c r="I5" s="20"/>
      <c r="J5" s="20"/>
    </row>
    <row r="6" spans="1:10" x14ac:dyDescent="0.2">
      <c r="A6" s="27" t="s">
        <v>19</v>
      </c>
      <c r="B6" s="68">
        <v>7047119</v>
      </c>
      <c r="C6" s="69"/>
      <c r="D6" s="48"/>
      <c r="E6" s="48"/>
      <c r="F6" s="19"/>
      <c r="G6" s="19"/>
      <c r="H6" s="20"/>
      <c r="I6" s="20"/>
      <c r="J6" s="20"/>
    </row>
    <row r="7" spans="1:10" ht="18.75" x14ac:dyDescent="0.3">
      <c r="A7" s="28" t="s">
        <v>20</v>
      </c>
      <c r="B7" s="61">
        <f>SUM(B3:B6)</f>
        <v>104361241</v>
      </c>
      <c r="C7" s="62"/>
      <c r="D7" s="49"/>
      <c r="E7" s="50"/>
      <c r="F7" s="21"/>
      <c r="G7" s="15"/>
      <c r="H7" s="20"/>
      <c r="I7" s="20"/>
      <c r="J7" s="20"/>
    </row>
    <row r="8" spans="1:10" ht="51" x14ac:dyDescent="0.2">
      <c r="A8" s="23" t="s">
        <v>21</v>
      </c>
      <c r="B8" s="26" t="s">
        <v>44</v>
      </c>
      <c r="C8" s="25" t="s">
        <v>37</v>
      </c>
      <c r="D8" s="25" t="s">
        <v>40</v>
      </c>
      <c r="E8" s="25" t="s">
        <v>39</v>
      </c>
      <c r="F8" s="26" t="s">
        <v>27</v>
      </c>
      <c r="G8" s="26" t="s">
        <v>38</v>
      </c>
    </row>
    <row r="9" spans="1:10" x14ac:dyDescent="0.2">
      <c r="A9" s="24" t="s">
        <v>36</v>
      </c>
      <c r="B9" s="40">
        <v>313.5</v>
      </c>
      <c r="C9" s="40">
        <v>205</v>
      </c>
      <c r="D9" s="53"/>
      <c r="E9" s="54">
        <v>1</v>
      </c>
      <c r="F9" s="55">
        <f>(B9/B14)</f>
        <v>0.76932515337423313</v>
      </c>
      <c r="G9" s="56">
        <f>(B7*F9)/C9</f>
        <v>391647.45238366001</v>
      </c>
    </row>
    <row r="10" spans="1:10" x14ac:dyDescent="0.2">
      <c r="A10" s="24" t="s">
        <v>35</v>
      </c>
      <c r="B10" s="40">
        <v>4</v>
      </c>
      <c r="C10" s="40">
        <v>12</v>
      </c>
      <c r="D10" s="46">
        <v>2</v>
      </c>
      <c r="E10" s="54">
        <v>8</v>
      </c>
      <c r="F10" s="55">
        <f>(B10/B14)</f>
        <v>9.8159509202453993E-3</v>
      </c>
      <c r="G10" s="56">
        <f>(B7*F10)/(D10*E10)</f>
        <v>64025.30122699387</v>
      </c>
    </row>
    <row r="11" spans="1:10" x14ac:dyDescent="0.2">
      <c r="A11" s="24" t="s">
        <v>22</v>
      </c>
      <c r="B11" s="40">
        <v>64</v>
      </c>
      <c r="C11" s="40">
        <v>168</v>
      </c>
      <c r="D11" s="46">
        <v>16</v>
      </c>
      <c r="E11" s="54">
        <v>10</v>
      </c>
      <c r="F11" s="55">
        <f>(B11/B14)</f>
        <v>0.15705521472392639</v>
      </c>
      <c r="G11" s="56">
        <f>(B7*F11)/(D11*E11)</f>
        <v>102440.48196319019</v>
      </c>
    </row>
    <row r="12" spans="1:10" ht="25.5" x14ac:dyDescent="0.2">
      <c r="A12" s="24" t="s">
        <v>23</v>
      </c>
      <c r="B12" s="40">
        <v>24</v>
      </c>
      <c r="C12" s="40">
        <v>80</v>
      </c>
      <c r="D12" s="46">
        <v>6</v>
      </c>
      <c r="E12" s="54">
        <v>10</v>
      </c>
      <c r="F12" s="55">
        <f>(B12/B14)</f>
        <v>5.8895705521472393E-2</v>
      </c>
      <c r="G12" s="56">
        <f>(B7*F12)/(D12*E12)</f>
        <v>102440.48196319019</v>
      </c>
    </row>
    <row r="13" spans="1:10" ht="25.5" x14ac:dyDescent="0.2">
      <c r="A13" s="24" t="s">
        <v>24</v>
      </c>
      <c r="B13" s="40">
        <v>2</v>
      </c>
      <c r="C13" s="40">
        <v>8</v>
      </c>
      <c r="D13" s="46">
        <v>1</v>
      </c>
      <c r="E13" s="54">
        <v>10</v>
      </c>
      <c r="F13" s="55">
        <f>(B13/B14)</f>
        <v>4.9079754601226997E-3</v>
      </c>
      <c r="G13" s="56">
        <f>(B7*F13)/(D13*E13)</f>
        <v>51220.240981595096</v>
      </c>
    </row>
    <row r="14" spans="1:10" x14ac:dyDescent="0.2">
      <c r="A14" s="26" t="s">
        <v>26</v>
      </c>
      <c r="B14" s="29">
        <f>SUM(B9:B13)</f>
        <v>407.5</v>
      </c>
      <c r="C14" s="29">
        <f>SUM(C9:C13)</f>
        <v>473</v>
      </c>
      <c r="D14" s="29">
        <f>SUM(D10:D13)</f>
        <v>25</v>
      </c>
      <c r="E14" s="57"/>
      <c r="F14" s="58">
        <f>SUM(F9:F13)</f>
        <v>1</v>
      </c>
      <c r="G14" s="59"/>
    </row>
    <row r="15" spans="1:10" x14ac:dyDescent="0.2">
      <c r="D15" s="39"/>
    </row>
    <row r="16" spans="1:10" x14ac:dyDescent="0.2">
      <c r="A16" s="52" t="s">
        <v>46</v>
      </c>
      <c r="B16" s="36"/>
      <c r="C16" s="36"/>
      <c r="D16" s="36"/>
    </row>
  </sheetData>
  <sheetProtection password="880C" sheet="1" formatCells="0"/>
  <mergeCells count="7">
    <mergeCell ref="B7:C7"/>
    <mergeCell ref="A2:C2"/>
    <mergeCell ref="A1:C1"/>
    <mergeCell ref="B3:C3"/>
    <mergeCell ref="B4:C4"/>
    <mergeCell ref="B5:C5"/>
    <mergeCell ref="B6:C6"/>
  </mergeCells>
  <dataValidations count="3">
    <dataValidation type="list" allowBlank="1" showInputMessage="1" showErrorMessage="1" sqref="E11:E13">
      <formula1>"10"</formula1>
    </dataValidation>
    <dataValidation type="list" allowBlank="1" showInputMessage="1" showErrorMessage="1" sqref="E10">
      <formula1>"8"</formula1>
    </dataValidation>
    <dataValidation type="list" allowBlank="1" showInputMessage="1" showErrorMessage="1" sqref="E9">
      <formula1>"1"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1" sqref="C1"/>
    </sheetView>
  </sheetViews>
  <sheetFormatPr defaultRowHeight="15.75" x14ac:dyDescent="0.25"/>
  <cols>
    <col min="1" max="2" width="13.85546875" style="6" bestFit="1" customWidth="1"/>
    <col min="3" max="3" width="21.140625" style="6" bestFit="1" customWidth="1"/>
    <col min="4" max="4" width="18.140625" style="6" customWidth="1"/>
    <col min="5" max="5" width="6.5703125" style="6" bestFit="1" customWidth="1"/>
  </cols>
  <sheetData>
    <row r="1" spans="1:5" x14ac:dyDescent="0.25">
      <c r="A1" s="72" t="s">
        <v>4</v>
      </c>
      <c r="B1" s="72"/>
      <c r="C1" s="3">
        <v>28500</v>
      </c>
      <c r="D1" s="4"/>
      <c r="E1" s="11"/>
    </row>
    <row r="3" spans="1:5" x14ac:dyDescent="0.25">
      <c r="A3" s="70" t="s">
        <v>5</v>
      </c>
      <c r="B3" s="71"/>
      <c r="C3" s="73" t="s">
        <v>0</v>
      </c>
      <c r="D3" s="74" t="s">
        <v>1</v>
      </c>
    </row>
    <row r="4" spans="1:5" x14ac:dyDescent="0.25">
      <c r="A4" s="5" t="s">
        <v>2</v>
      </c>
      <c r="B4" s="5" t="s">
        <v>3</v>
      </c>
      <c r="C4" s="73"/>
      <c r="D4" s="74"/>
    </row>
    <row r="5" spans="1:5" x14ac:dyDescent="0.25">
      <c r="A5" s="42">
        <v>0</v>
      </c>
      <c r="B5" s="7">
        <f>C1*1.35</f>
        <v>38475</v>
      </c>
      <c r="C5" s="8">
        <v>0.1</v>
      </c>
      <c r="D5" s="45">
        <v>0.9</v>
      </c>
    </row>
    <row r="6" spans="1:5" x14ac:dyDescent="0.25">
      <c r="A6" s="7">
        <f>(C1*1.35)+1</f>
        <v>38476</v>
      </c>
      <c r="B6" s="7">
        <f>C1*1.4</f>
        <v>39900</v>
      </c>
      <c r="C6" s="8">
        <v>0.2</v>
      </c>
      <c r="D6" s="45">
        <v>0.8</v>
      </c>
    </row>
    <row r="7" spans="1:5" x14ac:dyDescent="0.25">
      <c r="A7" s="7">
        <f>(C1*1.4)+1</f>
        <v>39901</v>
      </c>
      <c r="B7" s="7">
        <f>C1*1.5</f>
        <v>42750</v>
      </c>
      <c r="C7" s="8">
        <v>0.3</v>
      </c>
      <c r="D7" s="45">
        <v>0.7</v>
      </c>
    </row>
    <row r="8" spans="1:5" x14ac:dyDescent="0.25">
      <c r="A8" s="7">
        <f>(C1*1.5)+1</f>
        <v>42751</v>
      </c>
      <c r="B8" s="7">
        <f>C1*1.6</f>
        <v>45600</v>
      </c>
      <c r="C8" s="8">
        <v>0.4</v>
      </c>
      <c r="D8" s="45">
        <v>0.6</v>
      </c>
    </row>
    <row r="9" spans="1:5" x14ac:dyDescent="0.25">
      <c r="A9" s="7">
        <f>(C1*1.6)+1</f>
        <v>45601</v>
      </c>
      <c r="B9" s="7">
        <f>C1*1.7</f>
        <v>48450</v>
      </c>
      <c r="C9" s="8">
        <v>0.5</v>
      </c>
      <c r="D9" s="45">
        <v>0.5</v>
      </c>
    </row>
    <row r="10" spans="1:5" x14ac:dyDescent="0.25">
      <c r="A10" s="7">
        <f>(C1*1.7)+1</f>
        <v>48451</v>
      </c>
      <c r="B10" s="7">
        <f>C1*1.8</f>
        <v>51300</v>
      </c>
      <c r="C10" s="8">
        <v>0.6</v>
      </c>
      <c r="D10" s="45">
        <v>0.4</v>
      </c>
    </row>
    <row r="11" spans="1:5" x14ac:dyDescent="0.25">
      <c r="A11" s="7">
        <f>(C1*1.8)+1</f>
        <v>51301</v>
      </c>
      <c r="B11" s="7">
        <f>C1*1.9</f>
        <v>54150</v>
      </c>
      <c r="C11" s="8">
        <v>0.7</v>
      </c>
      <c r="D11" s="45">
        <v>0.3</v>
      </c>
    </row>
    <row r="12" spans="1:5" x14ac:dyDescent="0.25">
      <c r="A12" s="7">
        <f>(C1*1.9)+1</f>
        <v>54151</v>
      </c>
      <c r="B12" s="7">
        <f>C1*2</f>
        <v>57000</v>
      </c>
      <c r="C12" s="8">
        <v>0.8</v>
      </c>
      <c r="D12" s="45">
        <v>0.2</v>
      </c>
    </row>
    <row r="13" spans="1:5" x14ac:dyDescent="0.25">
      <c r="A13" s="7">
        <f>(C1*2)+1</f>
        <v>57001</v>
      </c>
      <c r="B13" s="7">
        <f>C1*2.1</f>
        <v>59850</v>
      </c>
      <c r="C13" s="8">
        <v>0.9</v>
      </c>
      <c r="D13" s="45">
        <v>0.1</v>
      </c>
    </row>
    <row r="14" spans="1:5" x14ac:dyDescent="0.25">
      <c r="A14" s="9"/>
    </row>
    <row r="15" spans="1:5" x14ac:dyDescent="0.25">
      <c r="A15" s="9"/>
    </row>
  </sheetData>
  <sheetProtection sheet="1"/>
  <mergeCells count="4">
    <mergeCell ref="A3:B3"/>
    <mergeCell ref="A1:B1"/>
    <mergeCell ref="C3:C4"/>
    <mergeCell ref="D3:D4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&amp;CTANDÍJ/TÉRÍTÉSIU DÍJ KEDVEZMÉNYEK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D35" sqref="D35"/>
    </sheetView>
  </sheetViews>
  <sheetFormatPr defaultRowHeight="12.75" x14ac:dyDescent="0.2"/>
  <cols>
    <col min="1" max="1" width="24.7109375" bestFit="1" customWidth="1"/>
    <col min="2" max="2" width="7.42578125" bestFit="1" customWidth="1"/>
    <col min="3" max="3" width="18.42578125" customWidth="1"/>
    <col min="4" max="4" width="17.85546875" customWidth="1"/>
    <col min="5" max="5" width="17.140625" customWidth="1"/>
  </cols>
  <sheetData>
    <row r="1" spans="1:5" ht="18" x14ac:dyDescent="0.25">
      <c r="A1" s="78" t="s">
        <v>41</v>
      </c>
      <c r="B1" s="78"/>
      <c r="C1" s="78"/>
      <c r="D1" s="78"/>
      <c r="E1" s="78"/>
    </row>
    <row r="2" spans="1:5" x14ac:dyDescent="0.2">
      <c r="A2" s="14" t="s">
        <v>28</v>
      </c>
      <c r="B2" s="79">
        <f>'Díjalap számítása'!G9</f>
        <v>391647.45238366001</v>
      </c>
      <c r="C2" s="80"/>
      <c r="D2" s="1"/>
      <c r="E2" s="1"/>
    </row>
    <row r="3" spans="1:5" x14ac:dyDescent="0.2">
      <c r="A3" s="81" t="s">
        <v>12</v>
      </c>
      <c r="B3" s="82"/>
      <c r="C3" s="82"/>
      <c r="D3" s="82"/>
      <c r="E3" s="83"/>
    </row>
    <row r="4" spans="1:5" x14ac:dyDescent="0.2">
      <c r="A4" s="84" t="s">
        <v>6</v>
      </c>
      <c r="B4" s="85"/>
      <c r="C4" s="85"/>
      <c r="D4" s="85"/>
      <c r="E4" s="85"/>
    </row>
    <row r="5" spans="1:5" ht="25.5" x14ac:dyDescent="0.2">
      <c r="A5" s="10" t="s">
        <v>7</v>
      </c>
      <c r="B5" s="10" t="s">
        <v>8</v>
      </c>
      <c r="C5" s="10" t="s">
        <v>14</v>
      </c>
      <c r="D5" s="12" t="s">
        <v>13</v>
      </c>
      <c r="E5" s="33" t="s">
        <v>15</v>
      </c>
    </row>
    <row r="6" spans="1:5" x14ac:dyDescent="0.2">
      <c r="A6" s="30" t="s">
        <v>11</v>
      </c>
      <c r="B6" s="1">
        <v>5</v>
      </c>
      <c r="C6" s="2">
        <f>(B2*B6)/100</f>
        <v>19582.372619182999</v>
      </c>
      <c r="D6" s="13">
        <f t="shared" ref="D6:D11" si="0">(C6/2)</f>
        <v>9791.1863095914996</v>
      </c>
      <c r="E6" s="34">
        <f t="shared" ref="E6:E11" si="1">ROUND(D6,-2)</f>
        <v>9800</v>
      </c>
    </row>
    <row r="7" spans="1:5" x14ac:dyDescent="0.2">
      <c r="A7" s="30" t="s">
        <v>29</v>
      </c>
      <c r="B7" s="1">
        <v>7</v>
      </c>
      <c r="C7" s="2">
        <f>(B2*B7)/100</f>
        <v>27415.321666856202</v>
      </c>
      <c r="D7" s="13">
        <f t="shared" si="0"/>
        <v>13707.660833428101</v>
      </c>
      <c r="E7" s="34">
        <f t="shared" si="1"/>
        <v>13700</v>
      </c>
    </row>
    <row r="8" spans="1:5" x14ac:dyDescent="0.2">
      <c r="A8" s="30" t="s">
        <v>30</v>
      </c>
      <c r="B8" s="1">
        <v>9</v>
      </c>
      <c r="C8" s="2">
        <f>(B2*B8)/100</f>
        <v>35248.270714529397</v>
      </c>
      <c r="D8" s="13">
        <f t="shared" si="0"/>
        <v>17624.135357264699</v>
      </c>
      <c r="E8" s="34">
        <f t="shared" si="1"/>
        <v>17600</v>
      </c>
    </row>
    <row r="9" spans="1:5" x14ac:dyDescent="0.2">
      <c r="A9" s="30" t="s">
        <v>31</v>
      </c>
      <c r="B9" s="1">
        <v>11</v>
      </c>
      <c r="C9" s="2">
        <f>(B2*B9)/100</f>
        <v>43081.219762202607</v>
      </c>
      <c r="D9" s="13">
        <f t="shared" si="0"/>
        <v>21540.609881101303</v>
      </c>
      <c r="E9" s="34">
        <f t="shared" si="1"/>
        <v>21500</v>
      </c>
    </row>
    <row r="10" spans="1:5" x14ac:dyDescent="0.2">
      <c r="A10" s="30" t="s">
        <v>32</v>
      </c>
      <c r="B10" s="1">
        <v>15</v>
      </c>
      <c r="C10" s="2">
        <f>(B2*B10)/100</f>
        <v>58747.117857549005</v>
      </c>
      <c r="D10" s="13">
        <f t="shared" si="0"/>
        <v>29373.558928774502</v>
      </c>
      <c r="E10" s="34">
        <f t="shared" si="1"/>
        <v>29400</v>
      </c>
    </row>
    <row r="11" spans="1:5" x14ac:dyDescent="0.2">
      <c r="A11" s="60" t="s">
        <v>9</v>
      </c>
      <c r="B11" s="1">
        <v>20</v>
      </c>
      <c r="C11" s="2">
        <f>(B2*B11)/100</f>
        <v>78329.490476731997</v>
      </c>
      <c r="D11" s="13">
        <f t="shared" si="0"/>
        <v>39164.745238365998</v>
      </c>
      <c r="E11" s="34">
        <f t="shared" si="1"/>
        <v>39200</v>
      </c>
    </row>
    <row r="12" spans="1:5" x14ac:dyDescent="0.2">
      <c r="A12" s="86" t="s">
        <v>10</v>
      </c>
      <c r="B12" s="87"/>
      <c r="C12" s="87"/>
      <c r="D12" s="87"/>
      <c r="E12" s="88"/>
    </row>
    <row r="13" spans="1:5" x14ac:dyDescent="0.2">
      <c r="A13" s="30" t="s">
        <v>11</v>
      </c>
      <c r="B13" s="1">
        <v>15</v>
      </c>
      <c r="C13" s="2">
        <f>(B2*B13)/100</f>
        <v>58747.117857549005</v>
      </c>
      <c r="D13" s="13">
        <f t="shared" ref="D13:D18" si="2">(C13/2)</f>
        <v>29373.558928774502</v>
      </c>
      <c r="E13" s="34">
        <f t="shared" ref="E13:E18" si="3">ROUND(D13,-2)</f>
        <v>29400</v>
      </c>
    </row>
    <row r="14" spans="1:5" x14ac:dyDescent="0.2">
      <c r="A14" s="30" t="s">
        <v>29</v>
      </c>
      <c r="B14" s="1">
        <v>17</v>
      </c>
      <c r="C14" s="2">
        <f>(B2*B14)/100</f>
        <v>66580.066905222193</v>
      </c>
      <c r="D14" s="13">
        <f t="shared" si="2"/>
        <v>33290.033452611096</v>
      </c>
      <c r="E14" s="34">
        <f t="shared" si="3"/>
        <v>33300</v>
      </c>
    </row>
    <row r="15" spans="1:5" x14ac:dyDescent="0.2">
      <c r="A15" s="30" t="s">
        <v>30</v>
      </c>
      <c r="B15" s="1">
        <v>19</v>
      </c>
      <c r="C15" s="2">
        <f>(B2*B15)/100</f>
        <v>74413.01595289541</v>
      </c>
      <c r="D15" s="13">
        <f t="shared" si="2"/>
        <v>37206.507976447705</v>
      </c>
      <c r="E15" s="34">
        <f t="shared" si="3"/>
        <v>37200</v>
      </c>
    </row>
    <row r="16" spans="1:5" x14ac:dyDescent="0.2">
      <c r="A16" s="30" t="s">
        <v>31</v>
      </c>
      <c r="B16" s="1">
        <v>20</v>
      </c>
      <c r="C16" s="2">
        <f>(B2*B16)/100</f>
        <v>78329.490476731997</v>
      </c>
      <c r="D16" s="13">
        <f t="shared" si="2"/>
        <v>39164.745238365998</v>
      </c>
      <c r="E16" s="34">
        <f>ROUND(D16,-2)</f>
        <v>39200</v>
      </c>
    </row>
    <row r="17" spans="1:5" x14ac:dyDescent="0.2">
      <c r="A17" s="30" t="s">
        <v>32</v>
      </c>
      <c r="B17" s="1">
        <v>30</v>
      </c>
      <c r="C17" s="2">
        <f>(B2*B17)/100</f>
        <v>117494.23571509801</v>
      </c>
      <c r="D17" s="13">
        <f t="shared" si="2"/>
        <v>58747.117857549005</v>
      </c>
      <c r="E17" s="34">
        <f t="shared" si="3"/>
        <v>58700</v>
      </c>
    </row>
    <row r="18" spans="1:5" x14ac:dyDescent="0.2">
      <c r="A18" s="1" t="s">
        <v>9</v>
      </c>
      <c r="B18" s="1">
        <v>40</v>
      </c>
      <c r="C18" s="2">
        <f>(B2*B18)/100</f>
        <v>156658.98095346399</v>
      </c>
      <c r="D18" s="13">
        <f t="shared" si="2"/>
        <v>78329.490476731997</v>
      </c>
      <c r="E18" s="34">
        <f t="shared" si="3"/>
        <v>78300</v>
      </c>
    </row>
    <row r="19" spans="1:5" x14ac:dyDescent="0.2">
      <c r="A19" s="89" t="s">
        <v>48</v>
      </c>
      <c r="B19" s="90"/>
      <c r="C19" s="90"/>
      <c r="D19" s="90"/>
      <c r="E19" s="91"/>
    </row>
    <row r="20" spans="1:5" x14ac:dyDescent="0.2">
      <c r="A20" s="30" t="s">
        <v>11</v>
      </c>
      <c r="B20" s="1">
        <v>15</v>
      </c>
      <c r="C20" s="2">
        <f>(B2*B20)/100</f>
        <v>58747.117857549005</v>
      </c>
      <c r="D20" s="13">
        <f t="shared" ref="D20:D25" si="4">(C20/2)</f>
        <v>29373.558928774502</v>
      </c>
      <c r="E20" s="34">
        <f t="shared" ref="E20:E25" si="5">ROUND(D20,-2)</f>
        <v>29400</v>
      </c>
    </row>
    <row r="21" spans="1:5" x14ac:dyDescent="0.2">
      <c r="A21" s="30" t="s">
        <v>29</v>
      </c>
      <c r="B21" s="1">
        <v>20</v>
      </c>
      <c r="C21" s="2">
        <f>(B2*B21)/100</f>
        <v>78329.490476731997</v>
      </c>
      <c r="D21" s="13">
        <f t="shared" si="4"/>
        <v>39164.745238365998</v>
      </c>
      <c r="E21" s="34">
        <f t="shared" si="5"/>
        <v>39200</v>
      </c>
    </row>
    <row r="22" spans="1:5" x14ac:dyDescent="0.2">
      <c r="A22" s="30" t="s">
        <v>30</v>
      </c>
      <c r="B22" s="1">
        <v>25</v>
      </c>
      <c r="C22" s="2">
        <f>(B2*B22)/100</f>
        <v>97911.863095915003</v>
      </c>
      <c r="D22" s="13">
        <f t="shared" si="4"/>
        <v>48955.931547957502</v>
      </c>
      <c r="E22" s="34">
        <f t="shared" si="5"/>
        <v>49000</v>
      </c>
    </row>
    <row r="23" spans="1:5" x14ac:dyDescent="0.2">
      <c r="A23" s="30" t="s">
        <v>31</v>
      </c>
      <c r="B23" s="1">
        <v>30</v>
      </c>
      <c r="C23" s="2">
        <f>(B2*B23)/100</f>
        <v>117494.23571509801</v>
      </c>
      <c r="D23" s="13">
        <f t="shared" si="4"/>
        <v>58747.117857549005</v>
      </c>
      <c r="E23" s="34">
        <f t="shared" si="5"/>
        <v>58700</v>
      </c>
    </row>
    <row r="24" spans="1:5" x14ac:dyDescent="0.2">
      <c r="A24" s="30" t="s">
        <v>32</v>
      </c>
      <c r="B24" s="31">
        <v>35</v>
      </c>
      <c r="C24" s="2">
        <f>(B2*B24)/100</f>
        <v>137076.60833428099</v>
      </c>
      <c r="D24" s="13">
        <f t="shared" si="4"/>
        <v>68538.304167140494</v>
      </c>
      <c r="E24" s="34">
        <f t="shared" si="5"/>
        <v>68500</v>
      </c>
    </row>
    <row r="25" spans="1:5" x14ac:dyDescent="0.2">
      <c r="A25" s="1" t="s">
        <v>9</v>
      </c>
      <c r="B25" s="1">
        <v>40</v>
      </c>
      <c r="C25" s="2">
        <f>(B2*B25)/100</f>
        <v>156658.98095346399</v>
      </c>
      <c r="D25" s="13">
        <f t="shared" si="4"/>
        <v>78329.490476731997</v>
      </c>
      <c r="E25" s="34">
        <f t="shared" si="5"/>
        <v>78300</v>
      </c>
    </row>
    <row r="26" spans="1:5" x14ac:dyDescent="0.2">
      <c r="A26" s="75" t="s">
        <v>47</v>
      </c>
      <c r="B26" s="76"/>
      <c r="C26" s="76"/>
      <c r="D26" s="76"/>
      <c r="E26" s="77"/>
    </row>
    <row r="27" spans="1:5" x14ac:dyDescent="0.2">
      <c r="A27" s="35" t="s">
        <v>11</v>
      </c>
      <c r="B27" s="35">
        <v>20</v>
      </c>
      <c r="C27" s="41">
        <f>(B2*B27)/100</f>
        <v>78329.490476731997</v>
      </c>
      <c r="D27" s="41">
        <f t="shared" ref="D27:D32" si="6">C27/2</f>
        <v>39164.745238365998</v>
      </c>
      <c r="E27" s="34">
        <f t="shared" ref="E27:E32" si="7">ROUND(D27,-2)</f>
        <v>39200</v>
      </c>
    </row>
    <row r="28" spans="1:5" x14ac:dyDescent="0.2">
      <c r="A28" s="35" t="s">
        <v>29</v>
      </c>
      <c r="B28" s="35">
        <v>25</v>
      </c>
      <c r="C28" s="41">
        <f>(B2*B28)/100</f>
        <v>97911.863095915003</v>
      </c>
      <c r="D28" s="41">
        <f t="shared" si="6"/>
        <v>48955.931547957502</v>
      </c>
      <c r="E28" s="34">
        <f t="shared" si="7"/>
        <v>49000</v>
      </c>
    </row>
    <row r="29" spans="1:5" x14ac:dyDescent="0.2">
      <c r="A29" s="35" t="s">
        <v>30</v>
      </c>
      <c r="B29" s="35">
        <v>30</v>
      </c>
      <c r="C29" s="41">
        <f>(B2*B29)/100</f>
        <v>117494.23571509801</v>
      </c>
      <c r="D29" s="41">
        <f t="shared" si="6"/>
        <v>58747.117857549005</v>
      </c>
      <c r="E29" s="34">
        <f t="shared" si="7"/>
        <v>58700</v>
      </c>
    </row>
    <row r="30" spans="1:5" x14ac:dyDescent="0.2">
      <c r="A30" s="35" t="s">
        <v>31</v>
      </c>
      <c r="B30" s="35">
        <v>35</v>
      </c>
      <c r="C30" s="41">
        <f>(B2*B30)/100</f>
        <v>137076.60833428099</v>
      </c>
      <c r="D30" s="41">
        <f t="shared" si="6"/>
        <v>68538.304167140494</v>
      </c>
      <c r="E30" s="34">
        <f t="shared" si="7"/>
        <v>68500</v>
      </c>
    </row>
    <row r="31" spans="1:5" x14ac:dyDescent="0.2">
      <c r="A31" s="35" t="s">
        <v>32</v>
      </c>
      <c r="B31" s="35">
        <v>40</v>
      </c>
      <c r="C31" s="41">
        <f>(B2*B31)/100</f>
        <v>156658.98095346399</v>
      </c>
      <c r="D31" s="41">
        <f t="shared" si="6"/>
        <v>78329.490476731997</v>
      </c>
      <c r="E31" s="34">
        <f t="shared" si="7"/>
        <v>78300</v>
      </c>
    </row>
    <row r="32" spans="1:5" x14ac:dyDescent="0.2">
      <c r="A32" s="35" t="s">
        <v>9</v>
      </c>
      <c r="B32" s="35">
        <v>50</v>
      </c>
      <c r="C32" s="41">
        <f>(B2*B32)/100</f>
        <v>195823.72619183001</v>
      </c>
      <c r="D32" s="41">
        <f t="shared" si="6"/>
        <v>97911.863095915003</v>
      </c>
      <c r="E32" s="34">
        <f t="shared" si="7"/>
        <v>97900</v>
      </c>
    </row>
  </sheetData>
  <mergeCells count="7">
    <mergeCell ref="A26:E26"/>
    <mergeCell ref="A1:E1"/>
    <mergeCell ref="B2:C2"/>
    <mergeCell ref="A3:E3"/>
    <mergeCell ref="A4:E4"/>
    <mergeCell ref="A12:E12"/>
    <mergeCell ref="A19:E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workbookViewId="0">
      <selection activeCell="F6" sqref="F6"/>
    </sheetView>
  </sheetViews>
  <sheetFormatPr defaultRowHeight="12.75" x14ac:dyDescent="0.2"/>
  <cols>
    <col min="1" max="1" width="13.85546875" customWidth="1"/>
    <col min="2" max="2" width="11.7109375" customWidth="1"/>
    <col min="3" max="3" width="12.42578125" customWidth="1"/>
    <col min="4" max="4" width="10.28515625" customWidth="1"/>
    <col min="5" max="5" width="13.7109375" customWidth="1"/>
    <col min="7" max="7" width="13.85546875" customWidth="1"/>
    <col min="8" max="8" width="11.7109375" customWidth="1"/>
    <col min="9" max="9" width="12.42578125" customWidth="1"/>
    <col min="10" max="10" width="10.28515625" customWidth="1"/>
    <col min="11" max="11" width="13.7109375" customWidth="1"/>
  </cols>
  <sheetData>
    <row r="1" spans="1:11" ht="18" x14ac:dyDescent="0.25">
      <c r="A1" s="92" t="s">
        <v>42</v>
      </c>
      <c r="B1" s="92"/>
      <c r="C1" s="92"/>
      <c r="D1" s="92"/>
      <c r="E1" s="92"/>
      <c r="G1" s="92"/>
      <c r="H1" s="92"/>
      <c r="I1" s="92"/>
      <c r="J1" s="92"/>
      <c r="K1" s="92"/>
    </row>
    <row r="2" spans="1:11" x14ac:dyDescent="0.2">
      <c r="A2" s="93" t="s">
        <v>28</v>
      </c>
      <c r="B2" s="94"/>
      <c r="C2" s="22">
        <f>'Díjalap számítása'!G10</f>
        <v>64025.30122699387</v>
      </c>
      <c r="D2" s="1"/>
      <c r="E2" s="1"/>
    </row>
    <row r="3" spans="1:11" x14ac:dyDescent="0.2">
      <c r="A3" s="81" t="s">
        <v>12</v>
      </c>
      <c r="B3" s="82"/>
      <c r="C3" s="82"/>
      <c r="D3" s="82"/>
      <c r="E3" s="83"/>
    </row>
    <row r="4" spans="1:11" x14ac:dyDescent="0.2">
      <c r="A4" s="84" t="s">
        <v>6</v>
      </c>
      <c r="B4" s="85"/>
      <c r="C4" s="85"/>
      <c r="D4" s="85"/>
      <c r="E4" s="85"/>
    </row>
    <row r="5" spans="1:11" ht="25.5" x14ac:dyDescent="0.2">
      <c r="A5" s="10" t="s">
        <v>7</v>
      </c>
      <c r="B5" s="10" t="s">
        <v>8</v>
      </c>
      <c r="C5" s="10" t="s">
        <v>14</v>
      </c>
      <c r="D5" s="12" t="s">
        <v>13</v>
      </c>
      <c r="E5" s="33" t="s">
        <v>15</v>
      </c>
    </row>
    <row r="6" spans="1:11" x14ac:dyDescent="0.2">
      <c r="A6" s="30" t="s">
        <v>11</v>
      </c>
      <c r="B6" s="1">
        <v>15</v>
      </c>
      <c r="C6" s="2">
        <f>(C2*B6)/100</f>
        <v>9603.7951840490805</v>
      </c>
      <c r="D6" s="13">
        <f t="shared" ref="D6:D11" si="0">(C6/2)</f>
        <v>4801.8975920245402</v>
      </c>
      <c r="E6" s="34">
        <f t="shared" ref="E6:E11" si="1">ROUND(D6,-2)</f>
        <v>4800</v>
      </c>
    </row>
    <row r="7" spans="1:11" x14ac:dyDescent="0.2">
      <c r="A7" s="30" t="s">
        <v>29</v>
      </c>
      <c r="B7" s="1">
        <v>16</v>
      </c>
      <c r="C7" s="2">
        <f>(C2*B7)/100</f>
        <v>10244.04819631902</v>
      </c>
      <c r="D7" s="13">
        <f t="shared" si="0"/>
        <v>5122.0240981595098</v>
      </c>
      <c r="E7" s="34">
        <f t="shared" si="1"/>
        <v>5100</v>
      </c>
    </row>
    <row r="8" spans="1:11" x14ac:dyDescent="0.2">
      <c r="A8" s="30" t="s">
        <v>30</v>
      </c>
      <c r="B8" s="1">
        <v>17</v>
      </c>
      <c r="C8" s="2">
        <f>(C2*B8)/100</f>
        <v>10884.301208588959</v>
      </c>
      <c r="D8" s="13">
        <f t="shared" si="0"/>
        <v>5442.1506042944793</v>
      </c>
      <c r="E8" s="34">
        <f t="shared" si="1"/>
        <v>5400</v>
      </c>
    </row>
    <row r="9" spans="1:11" x14ac:dyDescent="0.2">
      <c r="A9" s="30" t="s">
        <v>31</v>
      </c>
      <c r="B9" s="1">
        <v>18</v>
      </c>
      <c r="C9" s="2">
        <f>(C2*B9)/100</f>
        <v>11524.554220858896</v>
      </c>
      <c r="D9" s="13">
        <f t="shared" si="0"/>
        <v>5762.2771104294479</v>
      </c>
      <c r="E9" s="34">
        <f t="shared" si="1"/>
        <v>5800</v>
      </c>
    </row>
    <row r="10" spans="1:11" x14ac:dyDescent="0.2">
      <c r="A10" s="30" t="s">
        <v>32</v>
      </c>
      <c r="B10" s="1">
        <v>19</v>
      </c>
      <c r="C10" s="2">
        <f>(C2*B10)/100</f>
        <v>12164.807233128837</v>
      </c>
      <c r="D10" s="13">
        <f t="shared" si="0"/>
        <v>6082.4036165644184</v>
      </c>
      <c r="E10" s="34">
        <f t="shared" si="1"/>
        <v>6100</v>
      </c>
    </row>
    <row r="11" spans="1:11" x14ac:dyDescent="0.2">
      <c r="A11" s="1" t="s">
        <v>9</v>
      </c>
      <c r="B11" s="1">
        <v>20</v>
      </c>
      <c r="C11" s="2">
        <f>(C2*B11)/100</f>
        <v>12805.060245398774</v>
      </c>
      <c r="D11" s="13">
        <f t="shared" si="0"/>
        <v>6402.530122699387</v>
      </c>
      <c r="E11" s="34">
        <f t="shared" si="1"/>
        <v>6400</v>
      </c>
    </row>
    <row r="12" spans="1:11" x14ac:dyDescent="0.2">
      <c r="A12" s="20"/>
      <c r="B12" s="20"/>
      <c r="C12" s="20"/>
      <c r="D12" s="20"/>
      <c r="E12" s="38"/>
    </row>
    <row r="25" spans="1:7" x14ac:dyDescent="0.2">
      <c r="G25" s="37"/>
    </row>
    <row r="26" spans="1:7" x14ac:dyDescent="0.2">
      <c r="G26" s="37"/>
    </row>
    <row r="27" spans="1:7" x14ac:dyDescent="0.2">
      <c r="G27" s="20"/>
    </row>
    <row r="28" spans="1:7" x14ac:dyDescent="0.2">
      <c r="A28" s="20"/>
      <c r="B28" s="20"/>
      <c r="C28" s="20"/>
      <c r="D28" s="20"/>
      <c r="E28" s="20"/>
    </row>
    <row r="29" spans="1:7" x14ac:dyDescent="0.2">
      <c r="A29" s="20"/>
      <c r="B29" s="20"/>
      <c r="C29" s="20"/>
      <c r="D29" s="20"/>
      <c r="E29" s="20"/>
    </row>
  </sheetData>
  <mergeCells count="5">
    <mergeCell ref="A1:E1"/>
    <mergeCell ref="G1:K1"/>
    <mergeCell ref="A2:B2"/>
    <mergeCell ref="A3:E3"/>
    <mergeCell ref="A4:E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4" workbookViewId="0">
      <selection activeCell="B27" sqref="B27"/>
    </sheetView>
  </sheetViews>
  <sheetFormatPr defaultRowHeight="12.75" x14ac:dyDescent="0.2"/>
  <cols>
    <col min="1" max="1" width="12.42578125" bestFit="1" customWidth="1"/>
    <col min="2" max="2" width="7.42578125" bestFit="1" customWidth="1"/>
    <col min="3" max="3" width="13.85546875" bestFit="1" customWidth="1"/>
    <col min="4" max="4" width="13.7109375" bestFit="1" customWidth="1"/>
    <col min="5" max="5" width="13.85546875" bestFit="1" customWidth="1"/>
  </cols>
  <sheetData>
    <row r="1" spans="1:5" ht="18" x14ac:dyDescent="0.25">
      <c r="A1" s="92" t="s">
        <v>45</v>
      </c>
      <c r="B1" s="92"/>
      <c r="C1" s="92"/>
      <c r="D1" s="92"/>
      <c r="E1" s="92"/>
    </row>
    <row r="2" spans="1:5" x14ac:dyDescent="0.2">
      <c r="A2" s="93" t="s">
        <v>28</v>
      </c>
      <c r="B2" s="94"/>
      <c r="C2" s="32">
        <f>'Díjalap számítása'!G11</f>
        <v>102440.48196319019</v>
      </c>
      <c r="D2" s="1"/>
      <c r="E2" s="1"/>
    </row>
    <row r="3" spans="1:5" x14ac:dyDescent="0.2">
      <c r="A3" s="81" t="s">
        <v>12</v>
      </c>
      <c r="B3" s="82"/>
      <c r="C3" s="82"/>
      <c r="D3" s="82"/>
      <c r="E3" s="83"/>
    </row>
    <row r="4" spans="1:5" x14ac:dyDescent="0.2">
      <c r="A4" s="84" t="s">
        <v>6</v>
      </c>
      <c r="B4" s="85"/>
      <c r="C4" s="85"/>
      <c r="D4" s="85"/>
      <c r="E4" s="85"/>
    </row>
    <row r="5" spans="1:5" ht="25.5" x14ac:dyDescent="0.2">
      <c r="A5" s="10" t="s">
        <v>7</v>
      </c>
      <c r="B5" s="10" t="s">
        <v>8</v>
      </c>
      <c r="C5" s="10" t="s">
        <v>14</v>
      </c>
      <c r="D5" s="12" t="s">
        <v>13</v>
      </c>
      <c r="E5" s="33" t="s">
        <v>15</v>
      </c>
    </row>
    <row r="6" spans="1:5" x14ac:dyDescent="0.2">
      <c r="A6" s="30" t="s">
        <v>11</v>
      </c>
      <c r="B6" s="35">
        <v>15</v>
      </c>
      <c r="C6" s="2">
        <f>(C2*B6)/100</f>
        <v>15366.072294478528</v>
      </c>
      <c r="D6" s="13">
        <f t="shared" ref="D6:D11" si="0">(C6/2)</f>
        <v>7683.0361472392642</v>
      </c>
      <c r="E6" s="34">
        <f t="shared" ref="E6:E11" si="1">ROUND(D6,-2)</f>
        <v>7700</v>
      </c>
    </row>
    <row r="7" spans="1:5" x14ac:dyDescent="0.2">
      <c r="A7" s="30" t="s">
        <v>29</v>
      </c>
      <c r="B7" s="1">
        <v>16</v>
      </c>
      <c r="C7" s="2">
        <f>(C2*B7)/100</f>
        <v>16390.477114110432</v>
      </c>
      <c r="D7" s="13">
        <f t="shared" si="0"/>
        <v>8195.238557055216</v>
      </c>
      <c r="E7" s="34">
        <f t="shared" si="1"/>
        <v>8200</v>
      </c>
    </row>
    <row r="8" spans="1:5" x14ac:dyDescent="0.2">
      <c r="A8" s="30" t="s">
        <v>30</v>
      </c>
      <c r="B8" s="1">
        <v>17</v>
      </c>
      <c r="C8" s="2">
        <f>(C2*B8)/100</f>
        <v>17414.881933742334</v>
      </c>
      <c r="D8" s="13">
        <f t="shared" si="0"/>
        <v>8707.4409668711669</v>
      </c>
      <c r="E8" s="34">
        <f t="shared" si="1"/>
        <v>8700</v>
      </c>
    </row>
    <row r="9" spans="1:5" x14ac:dyDescent="0.2">
      <c r="A9" s="30" t="s">
        <v>31</v>
      </c>
      <c r="B9" s="1">
        <v>18</v>
      </c>
      <c r="C9" s="2">
        <f>(C2*B9)/100</f>
        <v>18439.286753374236</v>
      </c>
      <c r="D9" s="13">
        <f t="shared" si="0"/>
        <v>9219.6433766871178</v>
      </c>
      <c r="E9" s="34">
        <f t="shared" si="1"/>
        <v>9200</v>
      </c>
    </row>
    <row r="10" spans="1:5" x14ac:dyDescent="0.2">
      <c r="A10" s="30" t="s">
        <v>32</v>
      </c>
      <c r="B10" s="1">
        <v>19</v>
      </c>
      <c r="C10" s="2">
        <f>(C2*B10)/100</f>
        <v>19463.691573006137</v>
      </c>
      <c r="D10" s="13">
        <f t="shared" si="0"/>
        <v>9731.8457865030687</v>
      </c>
      <c r="E10" s="34">
        <f t="shared" si="1"/>
        <v>9700</v>
      </c>
    </row>
    <row r="11" spans="1:5" x14ac:dyDescent="0.2">
      <c r="A11" s="1" t="s">
        <v>9</v>
      </c>
      <c r="B11" s="1">
        <v>20</v>
      </c>
      <c r="C11" s="2">
        <f>(C2*B11)/100</f>
        <v>20488.096392638039</v>
      </c>
      <c r="D11" s="13">
        <f t="shared" si="0"/>
        <v>10244.04819631902</v>
      </c>
      <c r="E11" s="34">
        <f t="shared" si="1"/>
        <v>10200</v>
      </c>
    </row>
    <row r="12" spans="1:5" x14ac:dyDescent="0.2">
      <c r="A12" s="86" t="s">
        <v>10</v>
      </c>
      <c r="B12" s="87"/>
      <c r="C12" s="87"/>
      <c r="D12" s="87"/>
      <c r="E12" s="88"/>
    </row>
    <row r="13" spans="1:5" x14ac:dyDescent="0.2">
      <c r="A13" s="30" t="s">
        <v>11</v>
      </c>
      <c r="B13" s="1">
        <v>15</v>
      </c>
      <c r="C13" s="2">
        <f>(C2*B13)/100</f>
        <v>15366.072294478528</v>
      </c>
      <c r="D13" s="13">
        <f t="shared" ref="D13:D18" si="2">(C13/2)</f>
        <v>7683.0361472392642</v>
      </c>
      <c r="E13" s="34">
        <f t="shared" ref="E13:E18" si="3">ROUND(D13,-2)</f>
        <v>7700</v>
      </c>
    </row>
    <row r="14" spans="1:5" x14ac:dyDescent="0.2">
      <c r="A14" s="30" t="s">
        <v>29</v>
      </c>
      <c r="B14" s="1">
        <v>17</v>
      </c>
      <c r="C14" s="2">
        <f>(C2*B14)/100</f>
        <v>17414.881933742334</v>
      </c>
      <c r="D14" s="13">
        <f t="shared" si="2"/>
        <v>8707.4409668711669</v>
      </c>
      <c r="E14" s="34">
        <f t="shared" si="3"/>
        <v>8700</v>
      </c>
    </row>
    <row r="15" spans="1:5" x14ac:dyDescent="0.2">
      <c r="A15" s="30" t="s">
        <v>30</v>
      </c>
      <c r="B15" s="1">
        <v>19</v>
      </c>
      <c r="C15" s="2">
        <f>(C2*B15)/100</f>
        <v>19463.691573006137</v>
      </c>
      <c r="D15" s="13">
        <f t="shared" si="2"/>
        <v>9731.8457865030687</v>
      </c>
      <c r="E15" s="34">
        <f t="shared" si="3"/>
        <v>9700</v>
      </c>
    </row>
    <row r="16" spans="1:5" x14ac:dyDescent="0.2">
      <c r="A16" s="30" t="s">
        <v>31</v>
      </c>
      <c r="B16" s="1">
        <v>20</v>
      </c>
      <c r="C16" s="2">
        <f>(C2*B16)/100</f>
        <v>20488.096392638039</v>
      </c>
      <c r="D16" s="13">
        <f t="shared" si="2"/>
        <v>10244.04819631902</v>
      </c>
      <c r="E16" s="34">
        <f t="shared" si="3"/>
        <v>10200</v>
      </c>
    </row>
    <row r="17" spans="1:5" x14ac:dyDescent="0.2">
      <c r="A17" s="30" t="s">
        <v>32</v>
      </c>
      <c r="B17" s="1">
        <v>30</v>
      </c>
      <c r="C17" s="2">
        <f>(C2*B17)/100</f>
        <v>30732.144588957057</v>
      </c>
      <c r="D17" s="13">
        <f t="shared" si="2"/>
        <v>15366.072294478528</v>
      </c>
      <c r="E17" s="34">
        <f t="shared" si="3"/>
        <v>15400</v>
      </c>
    </row>
    <row r="18" spans="1:5" x14ac:dyDescent="0.2">
      <c r="A18" s="1" t="s">
        <v>9</v>
      </c>
      <c r="B18" s="1">
        <v>40</v>
      </c>
      <c r="C18" s="2">
        <f>(C2*B18)/100</f>
        <v>40976.192785276078</v>
      </c>
      <c r="D18" s="13">
        <f t="shared" si="2"/>
        <v>20488.096392638039</v>
      </c>
      <c r="E18" s="34">
        <f t="shared" si="3"/>
        <v>20500</v>
      </c>
    </row>
    <row r="19" spans="1:5" x14ac:dyDescent="0.2">
      <c r="A19" s="75" t="s">
        <v>48</v>
      </c>
      <c r="B19" s="95"/>
      <c r="C19" s="95"/>
      <c r="D19" s="95"/>
      <c r="E19" s="96"/>
    </row>
    <row r="20" spans="1:5" x14ac:dyDescent="0.2">
      <c r="A20" s="30" t="s">
        <v>11</v>
      </c>
      <c r="B20" s="1">
        <v>15</v>
      </c>
      <c r="C20" s="2">
        <f>(C2*B20)/100</f>
        <v>15366.072294478528</v>
      </c>
      <c r="D20" s="13">
        <f t="shared" ref="D20:D25" si="4">(C20/2)</f>
        <v>7683.0361472392642</v>
      </c>
      <c r="E20" s="34">
        <f t="shared" ref="E20:E25" si="5">ROUND(D20,-2)</f>
        <v>7700</v>
      </c>
    </row>
    <row r="21" spans="1:5" x14ac:dyDescent="0.2">
      <c r="A21" s="30" t="s">
        <v>29</v>
      </c>
      <c r="B21" s="1">
        <v>20</v>
      </c>
      <c r="C21" s="2">
        <f>(C2*B21)/100</f>
        <v>20488.096392638039</v>
      </c>
      <c r="D21" s="13">
        <f t="shared" si="4"/>
        <v>10244.04819631902</v>
      </c>
      <c r="E21" s="34">
        <f t="shared" si="5"/>
        <v>10200</v>
      </c>
    </row>
    <row r="22" spans="1:5" x14ac:dyDescent="0.2">
      <c r="A22" s="30" t="s">
        <v>30</v>
      </c>
      <c r="B22" s="1">
        <v>25</v>
      </c>
      <c r="C22" s="2">
        <f>(C2*B22)/100</f>
        <v>25610.120490797548</v>
      </c>
      <c r="D22" s="13">
        <f t="shared" si="4"/>
        <v>12805.060245398774</v>
      </c>
      <c r="E22" s="34">
        <f t="shared" si="5"/>
        <v>12800</v>
      </c>
    </row>
    <row r="23" spans="1:5" x14ac:dyDescent="0.2">
      <c r="A23" s="30" t="s">
        <v>31</v>
      </c>
      <c r="B23" s="1">
        <v>30</v>
      </c>
      <c r="C23" s="2">
        <f>(C2*B23)/100</f>
        <v>30732.144588957057</v>
      </c>
      <c r="D23" s="13">
        <f t="shared" si="4"/>
        <v>15366.072294478528</v>
      </c>
      <c r="E23" s="34">
        <f t="shared" si="5"/>
        <v>15400</v>
      </c>
    </row>
    <row r="24" spans="1:5" x14ac:dyDescent="0.2">
      <c r="A24" s="30" t="s">
        <v>32</v>
      </c>
      <c r="B24" s="31">
        <v>35</v>
      </c>
      <c r="C24" s="2">
        <f>(C2*B24)/100</f>
        <v>35854.168687116566</v>
      </c>
      <c r="D24" s="13">
        <f t="shared" si="4"/>
        <v>17927.084343558283</v>
      </c>
      <c r="E24" s="34">
        <f t="shared" si="5"/>
        <v>17900</v>
      </c>
    </row>
    <row r="25" spans="1:5" x14ac:dyDescent="0.2">
      <c r="A25" s="1" t="s">
        <v>9</v>
      </c>
      <c r="B25" s="1">
        <v>40</v>
      </c>
      <c r="C25" s="2">
        <f>(C2*B25)/100</f>
        <v>40976.192785276078</v>
      </c>
      <c r="D25" s="13">
        <f t="shared" si="4"/>
        <v>20488.096392638039</v>
      </c>
      <c r="E25" s="34">
        <f t="shared" si="5"/>
        <v>20500</v>
      </c>
    </row>
    <row r="26" spans="1:5" x14ac:dyDescent="0.2">
      <c r="A26" s="75" t="s">
        <v>47</v>
      </c>
      <c r="B26" s="95"/>
      <c r="C26" s="95"/>
      <c r="D26" s="95"/>
      <c r="E26" s="96"/>
    </row>
    <row r="27" spans="1:5" x14ac:dyDescent="0.2">
      <c r="A27" s="30" t="s">
        <v>11</v>
      </c>
      <c r="B27" s="35">
        <v>20</v>
      </c>
      <c r="C27" s="43">
        <f>(C2*B27)/100</f>
        <v>20488.096392638039</v>
      </c>
      <c r="D27" s="43">
        <f t="shared" ref="D27:D32" si="6">(C27/2)</f>
        <v>10244.04819631902</v>
      </c>
      <c r="E27" s="34">
        <f t="shared" ref="E27:E32" si="7">ROUND(D27,-2)</f>
        <v>10200</v>
      </c>
    </row>
    <row r="28" spans="1:5" x14ac:dyDescent="0.2">
      <c r="A28" s="30" t="s">
        <v>29</v>
      </c>
      <c r="B28" s="35">
        <v>25</v>
      </c>
      <c r="C28" s="43">
        <f>(C2*B28)/100</f>
        <v>25610.120490797548</v>
      </c>
      <c r="D28" s="43">
        <f t="shared" si="6"/>
        <v>12805.060245398774</v>
      </c>
      <c r="E28" s="34">
        <f t="shared" si="7"/>
        <v>12800</v>
      </c>
    </row>
    <row r="29" spans="1:5" x14ac:dyDescent="0.2">
      <c r="A29" s="30" t="s">
        <v>30</v>
      </c>
      <c r="B29" s="35">
        <v>30</v>
      </c>
      <c r="C29" s="43">
        <f>(C2*B29)/100</f>
        <v>30732.144588957057</v>
      </c>
      <c r="D29" s="43">
        <f t="shared" si="6"/>
        <v>15366.072294478528</v>
      </c>
      <c r="E29" s="34">
        <f t="shared" si="7"/>
        <v>15400</v>
      </c>
    </row>
    <row r="30" spans="1:5" x14ac:dyDescent="0.2">
      <c r="A30" s="30" t="s">
        <v>31</v>
      </c>
      <c r="B30" s="35">
        <v>35</v>
      </c>
      <c r="C30" s="43">
        <f>(C2*B30)/100</f>
        <v>35854.168687116566</v>
      </c>
      <c r="D30" s="43">
        <f t="shared" si="6"/>
        <v>17927.084343558283</v>
      </c>
      <c r="E30" s="34">
        <f t="shared" si="7"/>
        <v>17900</v>
      </c>
    </row>
    <row r="31" spans="1:5" x14ac:dyDescent="0.2">
      <c r="A31" s="30" t="s">
        <v>32</v>
      </c>
      <c r="B31" s="44">
        <v>40</v>
      </c>
      <c r="C31" s="43">
        <f>(C2*B31)/100</f>
        <v>40976.192785276078</v>
      </c>
      <c r="D31" s="43">
        <f t="shared" si="6"/>
        <v>20488.096392638039</v>
      </c>
      <c r="E31" s="34">
        <f t="shared" si="7"/>
        <v>20500</v>
      </c>
    </row>
    <row r="32" spans="1:5" x14ac:dyDescent="0.2">
      <c r="A32" s="35" t="s">
        <v>9</v>
      </c>
      <c r="B32" s="35">
        <v>50</v>
      </c>
      <c r="C32" s="43">
        <f>(C2*B32)/100</f>
        <v>51220.240981595096</v>
      </c>
      <c r="D32" s="43">
        <f t="shared" si="6"/>
        <v>25610.120490797548</v>
      </c>
      <c r="E32" s="34">
        <f t="shared" si="7"/>
        <v>25600</v>
      </c>
    </row>
  </sheetData>
  <mergeCells count="7">
    <mergeCell ref="A26:E26"/>
    <mergeCell ref="A1:E1"/>
    <mergeCell ref="A2:B2"/>
    <mergeCell ref="A3:E3"/>
    <mergeCell ref="A4:E4"/>
    <mergeCell ref="A12:E12"/>
    <mergeCell ref="A19:E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F8" sqref="F8"/>
    </sheetView>
  </sheetViews>
  <sheetFormatPr defaultRowHeight="12.75" x14ac:dyDescent="0.2"/>
  <cols>
    <col min="1" max="1" width="12.42578125" bestFit="1" customWidth="1"/>
    <col min="2" max="2" width="7.42578125" bestFit="1" customWidth="1"/>
    <col min="3" max="3" width="13.85546875" bestFit="1" customWidth="1"/>
    <col min="4" max="4" width="13.7109375" bestFit="1" customWidth="1"/>
    <col min="5" max="5" width="13.85546875" bestFit="1" customWidth="1"/>
  </cols>
  <sheetData>
    <row r="1" spans="1:5" ht="18" x14ac:dyDescent="0.25">
      <c r="A1" s="92" t="s">
        <v>33</v>
      </c>
      <c r="B1" s="92"/>
      <c r="C1" s="92"/>
      <c r="D1" s="92"/>
      <c r="E1" s="92"/>
    </row>
    <row r="2" spans="1:5" x14ac:dyDescent="0.2">
      <c r="A2" s="97" t="s">
        <v>28</v>
      </c>
      <c r="B2" s="98"/>
      <c r="C2" s="32">
        <f>'Díjalap számítása'!G12</f>
        <v>102440.48196319019</v>
      </c>
      <c r="D2" s="1"/>
      <c r="E2" s="1"/>
    </row>
    <row r="3" spans="1:5" x14ac:dyDescent="0.2">
      <c r="A3" s="81" t="s">
        <v>12</v>
      </c>
      <c r="B3" s="82"/>
      <c r="C3" s="82"/>
      <c r="D3" s="82"/>
      <c r="E3" s="83"/>
    </row>
    <row r="4" spans="1:5" x14ac:dyDescent="0.2">
      <c r="A4" s="84" t="s">
        <v>6</v>
      </c>
      <c r="B4" s="85"/>
      <c r="C4" s="85"/>
      <c r="D4" s="85"/>
      <c r="E4" s="85"/>
    </row>
    <row r="5" spans="1:5" ht="25.5" x14ac:dyDescent="0.2">
      <c r="A5" s="10" t="s">
        <v>7</v>
      </c>
      <c r="B5" s="10" t="s">
        <v>8</v>
      </c>
      <c r="C5" s="10" t="s">
        <v>14</v>
      </c>
      <c r="D5" s="12" t="s">
        <v>13</v>
      </c>
      <c r="E5" s="33" t="s">
        <v>15</v>
      </c>
    </row>
    <row r="6" spans="1:5" x14ac:dyDescent="0.2">
      <c r="A6" s="30" t="s">
        <v>11</v>
      </c>
      <c r="B6" s="1">
        <v>15</v>
      </c>
      <c r="C6" s="2">
        <f>(C2*B6)/100</f>
        <v>15366.072294478528</v>
      </c>
      <c r="D6" s="13">
        <f t="shared" ref="D6:D11" si="0">(C6/2)</f>
        <v>7683.0361472392642</v>
      </c>
      <c r="E6" s="34">
        <f t="shared" ref="E6:E11" si="1">ROUND(D6,-2)</f>
        <v>7700</v>
      </c>
    </row>
    <row r="7" spans="1:5" x14ac:dyDescent="0.2">
      <c r="A7" s="30" t="s">
        <v>29</v>
      </c>
      <c r="B7" s="1">
        <v>16</v>
      </c>
      <c r="C7" s="2">
        <f>(C2*B7)/100</f>
        <v>16390.477114110432</v>
      </c>
      <c r="D7" s="13">
        <f t="shared" si="0"/>
        <v>8195.238557055216</v>
      </c>
      <c r="E7" s="34">
        <f t="shared" si="1"/>
        <v>8200</v>
      </c>
    </row>
    <row r="8" spans="1:5" x14ac:dyDescent="0.2">
      <c r="A8" s="30" t="s">
        <v>30</v>
      </c>
      <c r="B8" s="1">
        <v>17</v>
      </c>
      <c r="C8" s="2">
        <f>(C2*B8)/100</f>
        <v>17414.881933742334</v>
      </c>
      <c r="D8" s="13">
        <f t="shared" si="0"/>
        <v>8707.4409668711669</v>
      </c>
      <c r="E8" s="34">
        <f t="shared" si="1"/>
        <v>8700</v>
      </c>
    </row>
    <row r="9" spans="1:5" x14ac:dyDescent="0.2">
      <c r="A9" s="30" t="s">
        <v>31</v>
      </c>
      <c r="B9" s="1">
        <v>18</v>
      </c>
      <c r="C9" s="2">
        <f>(C2*B9)/100</f>
        <v>18439.286753374236</v>
      </c>
      <c r="D9" s="13">
        <f t="shared" si="0"/>
        <v>9219.6433766871178</v>
      </c>
      <c r="E9" s="34">
        <f t="shared" si="1"/>
        <v>9200</v>
      </c>
    </row>
    <row r="10" spans="1:5" x14ac:dyDescent="0.2">
      <c r="A10" s="30" t="s">
        <v>32</v>
      </c>
      <c r="B10" s="1">
        <v>19</v>
      </c>
      <c r="C10" s="2">
        <f>(C2*B10)/100</f>
        <v>19463.691573006137</v>
      </c>
      <c r="D10" s="13">
        <f t="shared" si="0"/>
        <v>9731.8457865030687</v>
      </c>
      <c r="E10" s="34">
        <f t="shared" si="1"/>
        <v>9700</v>
      </c>
    </row>
    <row r="11" spans="1:5" x14ac:dyDescent="0.2">
      <c r="A11" s="1" t="s">
        <v>9</v>
      </c>
      <c r="B11" s="1">
        <v>20</v>
      </c>
      <c r="C11" s="2">
        <f>(C2*B11)/100</f>
        <v>20488.096392638039</v>
      </c>
      <c r="D11" s="13">
        <f t="shared" si="0"/>
        <v>10244.04819631902</v>
      </c>
      <c r="E11" s="34">
        <f t="shared" si="1"/>
        <v>10200</v>
      </c>
    </row>
    <row r="12" spans="1:5" x14ac:dyDescent="0.2">
      <c r="A12" s="86" t="s">
        <v>10</v>
      </c>
      <c r="B12" s="87"/>
      <c r="C12" s="87"/>
      <c r="D12" s="87"/>
      <c r="E12" s="88"/>
    </row>
    <row r="13" spans="1:5" x14ac:dyDescent="0.2">
      <c r="A13" s="30" t="s">
        <v>11</v>
      </c>
      <c r="B13" s="1">
        <v>15</v>
      </c>
      <c r="C13" s="2">
        <f>(C2*B13)/100</f>
        <v>15366.072294478528</v>
      </c>
      <c r="D13" s="13">
        <f t="shared" ref="D13:D18" si="2">(C13/2)</f>
        <v>7683.0361472392642</v>
      </c>
      <c r="E13" s="34">
        <f t="shared" ref="E13:E18" si="3">ROUND(D13,-2)</f>
        <v>7700</v>
      </c>
    </row>
    <row r="14" spans="1:5" x14ac:dyDescent="0.2">
      <c r="A14" s="30" t="s">
        <v>29</v>
      </c>
      <c r="B14" s="1">
        <v>17</v>
      </c>
      <c r="C14" s="2">
        <f>(C2*B14)/100</f>
        <v>17414.881933742334</v>
      </c>
      <c r="D14" s="13">
        <f t="shared" si="2"/>
        <v>8707.4409668711669</v>
      </c>
      <c r="E14" s="34">
        <f t="shared" si="3"/>
        <v>8700</v>
      </c>
    </row>
    <row r="15" spans="1:5" x14ac:dyDescent="0.2">
      <c r="A15" s="30" t="s">
        <v>30</v>
      </c>
      <c r="B15" s="1">
        <v>19</v>
      </c>
      <c r="C15" s="2">
        <f>(C2*B15)/100</f>
        <v>19463.691573006137</v>
      </c>
      <c r="D15" s="13">
        <f t="shared" si="2"/>
        <v>9731.8457865030687</v>
      </c>
      <c r="E15" s="34">
        <f t="shared" si="3"/>
        <v>9700</v>
      </c>
    </row>
    <row r="16" spans="1:5" x14ac:dyDescent="0.2">
      <c r="A16" s="30" t="s">
        <v>31</v>
      </c>
      <c r="B16" s="1">
        <v>20</v>
      </c>
      <c r="C16" s="2">
        <f>(C2*B16)/100</f>
        <v>20488.096392638039</v>
      </c>
      <c r="D16" s="13">
        <f t="shared" si="2"/>
        <v>10244.04819631902</v>
      </c>
      <c r="E16" s="34">
        <f t="shared" si="3"/>
        <v>10200</v>
      </c>
    </row>
    <row r="17" spans="1:5" x14ac:dyDescent="0.2">
      <c r="A17" s="30" t="s">
        <v>32</v>
      </c>
      <c r="B17" s="1">
        <v>30</v>
      </c>
      <c r="C17" s="2">
        <f>(C2*B17)/100</f>
        <v>30732.144588957057</v>
      </c>
      <c r="D17" s="13">
        <f t="shared" si="2"/>
        <v>15366.072294478528</v>
      </c>
      <c r="E17" s="34">
        <f t="shared" si="3"/>
        <v>15400</v>
      </c>
    </row>
    <row r="18" spans="1:5" x14ac:dyDescent="0.2">
      <c r="A18" s="1" t="s">
        <v>9</v>
      </c>
      <c r="B18" s="1">
        <v>40</v>
      </c>
      <c r="C18" s="2">
        <f>(C2*B18)/100</f>
        <v>40976.192785276078</v>
      </c>
      <c r="D18" s="13">
        <f t="shared" si="2"/>
        <v>20488.096392638039</v>
      </c>
      <c r="E18" s="34">
        <f t="shared" si="3"/>
        <v>20500</v>
      </c>
    </row>
    <row r="19" spans="1:5" x14ac:dyDescent="0.2">
      <c r="A19" s="75" t="s">
        <v>48</v>
      </c>
      <c r="B19" s="95"/>
      <c r="C19" s="95"/>
      <c r="D19" s="95"/>
      <c r="E19" s="96"/>
    </row>
    <row r="20" spans="1:5" x14ac:dyDescent="0.2">
      <c r="A20" s="30" t="s">
        <v>11</v>
      </c>
      <c r="B20" s="1">
        <v>15</v>
      </c>
      <c r="C20" s="2">
        <f>(C2*B20)/100</f>
        <v>15366.072294478528</v>
      </c>
      <c r="D20" s="13">
        <f t="shared" ref="D20:D25" si="4">(C20/2)</f>
        <v>7683.0361472392642</v>
      </c>
      <c r="E20" s="34">
        <f t="shared" ref="E20:E25" si="5">ROUND(D20,-2)</f>
        <v>7700</v>
      </c>
    </row>
    <row r="21" spans="1:5" x14ac:dyDescent="0.2">
      <c r="A21" s="30" t="s">
        <v>29</v>
      </c>
      <c r="B21" s="1">
        <v>20</v>
      </c>
      <c r="C21" s="2">
        <f>(C2*B21)/100</f>
        <v>20488.096392638039</v>
      </c>
      <c r="D21" s="13">
        <f t="shared" si="4"/>
        <v>10244.04819631902</v>
      </c>
      <c r="E21" s="34">
        <f t="shared" si="5"/>
        <v>10200</v>
      </c>
    </row>
    <row r="22" spans="1:5" x14ac:dyDescent="0.2">
      <c r="A22" s="30" t="s">
        <v>30</v>
      </c>
      <c r="B22" s="1">
        <v>25</v>
      </c>
      <c r="C22" s="2">
        <f>(C2*B22)/100</f>
        <v>25610.120490797548</v>
      </c>
      <c r="D22" s="13">
        <f t="shared" si="4"/>
        <v>12805.060245398774</v>
      </c>
      <c r="E22" s="34">
        <f t="shared" si="5"/>
        <v>12800</v>
      </c>
    </row>
    <row r="23" spans="1:5" x14ac:dyDescent="0.2">
      <c r="A23" s="30" t="s">
        <v>31</v>
      </c>
      <c r="B23" s="1">
        <v>30</v>
      </c>
      <c r="C23" s="2">
        <f>(C2*B23)/100</f>
        <v>30732.144588957057</v>
      </c>
      <c r="D23" s="13">
        <f t="shared" si="4"/>
        <v>15366.072294478528</v>
      </c>
      <c r="E23" s="34">
        <f t="shared" si="5"/>
        <v>15400</v>
      </c>
    </row>
    <row r="24" spans="1:5" x14ac:dyDescent="0.2">
      <c r="A24" s="30" t="s">
        <v>32</v>
      </c>
      <c r="B24" s="31">
        <v>35</v>
      </c>
      <c r="C24" s="2">
        <f>(C2*B24)/100</f>
        <v>35854.168687116566</v>
      </c>
      <c r="D24" s="13">
        <f t="shared" si="4"/>
        <v>17927.084343558283</v>
      </c>
      <c r="E24" s="34">
        <f t="shared" si="5"/>
        <v>17900</v>
      </c>
    </row>
    <row r="25" spans="1:5" x14ac:dyDescent="0.2">
      <c r="A25" s="1" t="s">
        <v>9</v>
      </c>
      <c r="B25" s="1">
        <v>40</v>
      </c>
      <c r="C25" s="2">
        <f>(C2*B25)/100</f>
        <v>40976.192785276078</v>
      </c>
      <c r="D25" s="13">
        <f t="shared" si="4"/>
        <v>20488.096392638039</v>
      </c>
      <c r="E25" s="34">
        <f t="shared" si="5"/>
        <v>20500</v>
      </c>
    </row>
    <row r="26" spans="1:5" x14ac:dyDescent="0.2">
      <c r="A26" s="75" t="s">
        <v>47</v>
      </c>
      <c r="B26" s="95"/>
      <c r="C26" s="95"/>
      <c r="D26" s="95"/>
      <c r="E26" s="96"/>
    </row>
    <row r="27" spans="1:5" x14ac:dyDescent="0.2">
      <c r="A27" s="30" t="s">
        <v>11</v>
      </c>
      <c r="B27" s="35">
        <v>20</v>
      </c>
      <c r="C27" s="43">
        <f>(C2*B27)/100</f>
        <v>20488.096392638039</v>
      </c>
      <c r="D27" s="43">
        <f t="shared" ref="D27:D32" si="6">(C27/2)</f>
        <v>10244.04819631902</v>
      </c>
      <c r="E27" s="34">
        <f t="shared" ref="E27:E32" si="7">ROUND(D27,-2)</f>
        <v>10200</v>
      </c>
    </row>
    <row r="28" spans="1:5" x14ac:dyDescent="0.2">
      <c r="A28" s="30" t="s">
        <v>29</v>
      </c>
      <c r="B28" s="35">
        <v>25</v>
      </c>
      <c r="C28" s="43">
        <f>(C2*B28)/100</f>
        <v>25610.120490797548</v>
      </c>
      <c r="D28" s="43">
        <f t="shared" si="6"/>
        <v>12805.060245398774</v>
      </c>
      <c r="E28" s="34">
        <f t="shared" si="7"/>
        <v>12800</v>
      </c>
    </row>
    <row r="29" spans="1:5" x14ac:dyDescent="0.2">
      <c r="A29" s="30" t="s">
        <v>30</v>
      </c>
      <c r="B29" s="35">
        <v>30</v>
      </c>
      <c r="C29" s="43">
        <f>(C2*B29)/100</f>
        <v>30732.144588957057</v>
      </c>
      <c r="D29" s="43">
        <f t="shared" si="6"/>
        <v>15366.072294478528</v>
      </c>
      <c r="E29" s="34">
        <f t="shared" si="7"/>
        <v>15400</v>
      </c>
    </row>
    <row r="30" spans="1:5" x14ac:dyDescent="0.2">
      <c r="A30" s="30" t="s">
        <v>31</v>
      </c>
      <c r="B30" s="35">
        <v>35</v>
      </c>
      <c r="C30" s="43">
        <f>(C2*B30)/100</f>
        <v>35854.168687116566</v>
      </c>
      <c r="D30" s="43">
        <f t="shared" si="6"/>
        <v>17927.084343558283</v>
      </c>
      <c r="E30" s="34">
        <f t="shared" si="7"/>
        <v>17900</v>
      </c>
    </row>
    <row r="31" spans="1:5" x14ac:dyDescent="0.2">
      <c r="A31" s="30" t="s">
        <v>32</v>
      </c>
      <c r="B31" s="44">
        <v>40</v>
      </c>
      <c r="C31" s="43">
        <f>(C2*B31)/100</f>
        <v>40976.192785276078</v>
      </c>
      <c r="D31" s="43">
        <f t="shared" si="6"/>
        <v>20488.096392638039</v>
      </c>
      <c r="E31" s="34">
        <f t="shared" si="7"/>
        <v>20500</v>
      </c>
    </row>
    <row r="32" spans="1:5" x14ac:dyDescent="0.2">
      <c r="A32" s="35" t="s">
        <v>9</v>
      </c>
      <c r="B32" s="35">
        <v>50</v>
      </c>
      <c r="C32" s="43">
        <f>(C2*B32)/100</f>
        <v>51220.240981595096</v>
      </c>
      <c r="D32" s="43">
        <f t="shared" si="6"/>
        <v>25610.120490797548</v>
      </c>
      <c r="E32" s="34">
        <f t="shared" si="7"/>
        <v>25600</v>
      </c>
    </row>
  </sheetData>
  <mergeCells count="7">
    <mergeCell ref="A26:E26"/>
    <mergeCell ref="A1:E1"/>
    <mergeCell ref="A2:B2"/>
    <mergeCell ref="A3:E3"/>
    <mergeCell ref="A4:E4"/>
    <mergeCell ref="A12:E12"/>
    <mergeCell ref="A19:E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B32" sqref="B32"/>
    </sheetView>
  </sheetViews>
  <sheetFormatPr defaultRowHeight="12.75" x14ac:dyDescent="0.2"/>
  <cols>
    <col min="1" max="1" width="12.42578125" bestFit="1" customWidth="1"/>
    <col min="2" max="2" width="7.42578125" bestFit="1" customWidth="1"/>
    <col min="3" max="3" width="13.85546875" bestFit="1" customWidth="1"/>
    <col min="4" max="4" width="13.7109375" bestFit="1" customWidth="1"/>
    <col min="5" max="5" width="13.85546875" bestFit="1" customWidth="1"/>
  </cols>
  <sheetData>
    <row r="1" spans="1:5" ht="18" x14ac:dyDescent="0.25">
      <c r="A1" s="92" t="s">
        <v>34</v>
      </c>
      <c r="B1" s="92"/>
      <c r="C1" s="92"/>
      <c r="D1" s="92"/>
      <c r="E1" s="92"/>
    </row>
    <row r="2" spans="1:5" x14ac:dyDescent="0.2">
      <c r="A2" s="99" t="s">
        <v>28</v>
      </c>
      <c r="B2" s="100"/>
      <c r="C2" s="32">
        <f>'Díjalap számítása'!G13</f>
        <v>51220.240981595096</v>
      </c>
      <c r="D2" s="1"/>
      <c r="E2" s="1"/>
    </row>
    <row r="3" spans="1:5" x14ac:dyDescent="0.2">
      <c r="A3" s="81" t="s">
        <v>12</v>
      </c>
      <c r="B3" s="82"/>
      <c r="C3" s="82"/>
      <c r="D3" s="82"/>
      <c r="E3" s="83"/>
    </row>
    <row r="4" spans="1:5" x14ac:dyDescent="0.2">
      <c r="A4" s="84" t="s">
        <v>6</v>
      </c>
      <c r="B4" s="85"/>
      <c r="C4" s="85"/>
      <c r="D4" s="85"/>
      <c r="E4" s="85"/>
    </row>
    <row r="5" spans="1:5" ht="25.5" x14ac:dyDescent="0.2">
      <c r="A5" s="10" t="s">
        <v>7</v>
      </c>
      <c r="B5" s="10" t="s">
        <v>8</v>
      </c>
      <c r="C5" s="10" t="s">
        <v>14</v>
      </c>
      <c r="D5" s="12" t="s">
        <v>13</v>
      </c>
      <c r="E5" s="33" t="s">
        <v>15</v>
      </c>
    </row>
    <row r="6" spans="1:5" x14ac:dyDescent="0.2">
      <c r="A6" s="30" t="s">
        <v>11</v>
      </c>
      <c r="B6" s="1">
        <v>15</v>
      </c>
      <c r="C6" s="2">
        <f>(C2*B6)/100</f>
        <v>7683.0361472392642</v>
      </c>
      <c r="D6" s="13">
        <f t="shared" ref="D6:D11" si="0">(C6/2)</f>
        <v>3841.5180736196321</v>
      </c>
      <c r="E6" s="34">
        <f t="shared" ref="E6:E11" si="1">ROUND(D6,-2)</f>
        <v>3800</v>
      </c>
    </row>
    <row r="7" spans="1:5" x14ac:dyDescent="0.2">
      <c r="A7" s="30" t="s">
        <v>29</v>
      </c>
      <c r="B7" s="1">
        <v>16</v>
      </c>
      <c r="C7" s="2">
        <f>(C2*B7)/100</f>
        <v>8195.238557055216</v>
      </c>
      <c r="D7" s="13">
        <f t="shared" si="0"/>
        <v>4097.619278527608</v>
      </c>
      <c r="E7" s="34">
        <f t="shared" si="1"/>
        <v>4100</v>
      </c>
    </row>
    <row r="8" spans="1:5" x14ac:dyDescent="0.2">
      <c r="A8" s="30" t="s">
        <v>30</v>
      </c>
      <c r="B8" s="1">
        <v>17</v>
      </c>
      <c r="C8" s="2">
        <f>(C2*B8)/100</f>
        <v>8707.4409668711669</v>
      </c>
      <c r="D8" s="13">
        <f t="shared" si="0"/>
        <v>4353.7204834355834</v>
      </c>
      <c r="E8" s="34">
        <f t="shared" si="1"/>
        <v>4400</v>
      </c>
    </row>
    <row r="9" spans="1:5" x14ac:dyDescent="0.2">
      <c r="A9" s="30" t="s">
        <v>31</v>
      </c>
      <c r="B9" s="1">
        <v>18</v>
      </c>
      <c r="C9" s="2">
        <f>(C2*B9)/100</f>
        <v>9219.6433766871178</v>
      </c>
      <c r="D9" s="13">
        <f t="shared" si="0"/>
        <v>4609.8216883435589</v>
      </c>
      <c r="E9" s="34">
        <f t="shared" si="1"/>
        <v>4600</v>
      </c>
    </row>
    <row r="10" spans="1:5" x14ac:dyDescent="0.2">
      <c r="A10" s="30" t="s">
        <v>32</v>
      </c>
      <c r="B10" s="1">
        <v>19</v>
      </c>
      <c r="C10" s="2">
        <f>(C2*B10)/100</f>
        <v>9731.8457865030687</v>
      </c>
      <c r="D10" s="13">
        <f t="shared" si="0"/>
        <v>4865.9228932515343</v>
      </c>
      <c r="E10" s="34">
        <f t="shared" si="1"/>
        <v>4900</v>
      </c>
    </row>
    <row r="11" spans="1:5" x14ac:dyDescent="0.2">
      <c r="A11" s="1" t="s">
        <v>9</v>
      </c>
      <c r="B11" s="1">
        <v>20</v>
      </c>
      <c r="C11" s="2">
        <f>(C2*B11)/100</f>
        <v>10244.04819631902</v>
      </c>
      <c r="D11" s="13">
        <f t="shared" si="0"/>
        <v>5122.0240981595098</v>
      </c>
      <c r="E11" s="34">
        <f t="shared" si="1"/>
        <v>5100</v>
      </c>
    </row>
    <row r="12" spans="1:5" x14ac:dyDescent="0.2">
      <c r="A12" s="86" t="s">
        <v>10</v>
      </c>
      <c r="B12" s="87"/>
      <c r="C12" s="87"/>
      <c r="D12" s="87"/>
      <c r="E12" s="88"/>
    </row>
    <row r="13" spans="1:5" x14ac:dyDescent="0.2">
      <c r="A13" s="30" t="s">
        <v>11</v>
      </c>
      <c r="B13" s="1">
        <v>15</v>
      </c>
      <c r="C13" s="2">
        <f>(C2*B13)/100</f>
        <v>7683.0361472392642</v>
      </c>
      <c r="D13" s="13">
        <f t="shared" ref="D13:D18" si="2">(C13/2)</f>
        <v>3841.5180736196321</v>
      </c>
      <c r="E13" s="34">
        <f t="shared" ref="E13:E18" si="3">ROUND(D13,-2)</f>
        <v>3800</v>
      </c>
    </row>
    <row r="14" spans="1:5" x14ac:dyDescent="0.2">
      <c r="A14" s="30" t="s">
        <v>29</v>
      </c>
      <c r="B14" s="1">
        <v>17</v>
      </c>
      <c r="C14" s="2">
        <f>(C2*B14)/100</f>
        <v>8707.4409668711669</v>
      </c>
      <c r="D14" s="13">
        <f t="shared" si="2"/>
        <v>4353.7204834355834</v>
      </c>
      <c r="E14" s="34">
        <f t="shared" si="3"/>
        <v>4400</v>
      </c>
    </row>
    <row r="15" spans="1:5" x14ac:dyDescent="0.2">
      <c r="A15" s="30" t="s">
        <v>30</v>
      </c>
      <c r="B15" s="1">
        <v>19</v>
      </c>
      <c r="C15" s="2">
        <f>(C2*B15)/100</f>
        <v>9731.8457865030687</v>
      </c>
      <c r="D15" s="13">
        <f t="shared" si="2"/>
        <v>4865.9228932515343</v>
      </c>
      <c r="E15" s="34">
        <f t="shared" si="3"/>
        <v>4900</v>
      </c>
    </row>
    <row r="16" spans="1:5" x14ac:dyDescent="0.2">
      <c r="A16" s="30" t="s">
        <v>31</v>
      </c>
      <c r="B16" s="1">
        <v>20</v>
      </c>
      <c r="C16" s="2">
        <f>(C2*B16)/100</f>
        <v>10244.04819631902</v>
      </c>
      <c r="D16" s="13">
        <f t="shared" si="2"/>
        <v>5122.0240981595098</v>
      </c>
      <c r="E16" s="34">
        <f t="shared" si="3"/>
        <v>5100</v>
      </c>
    </row>
    <row r="17" spans="1:5" x14ac:dyDescent="0.2">
      <c r="A17" s="30" t="s">
        <v>32</v>
      </c>
      <c r="B17" s="1">
        <v>30</v>
      </c>
      <c r="C17" s="2">
        <f>(C2*B17)/100</f>
        <v>15366.072294478528</v>
      </c>
      <c r="D17" s="13">
        <f t="shared" si="2"/>
        <v>7683.0361472392642</v>
      </c>
      <c r="E17" s="34">
        <f t="shared" si="3"/>
        <v>7700</v>
      </c>
    </row>
    <row r="18" spans="1:5" x14ac:dyDescent="0.2">
      <c r="A18" s="1" t="s">
        <v>9</v>
      </c>
      <c r="B18" s="1">
        <v>40</v>
      </c>
      <c r="C18" s="2">
        <f>(C2*B18)/100</f>
        <v>20488.096392638039</v>
      </c>
      <c r="D18" s="13">
        <f t="shared" si="2"/>
        <v>10244.04819631902</v>
      </c>
      <c r="E18" s="34">
        <f t="shared" si="3"/>
        <v>10200</v>
      </c>
    </row>
    <row r="19" spans="1:5" x14ac:dyDescent="0.2">
      <c r="A19" s="75" t="s">
        <v>48</v>
      </c>
      <c r="B19" s="95"/>
      <c r="C19" s="95"/>
      <c r="D19" s="95"/>
      <c r="E19" s="96"/>
    </row>
    <row r="20" spans="1:5" x14ac:dyDescent="0.2">
      <c r="A20" s="30" t="s">
        <v>11</v>
      </c>
      <c r="B20" s="1">
        <v>15</v>
      </c>
      <c r="C20" s="2">
        <f>(C2*B20)/100</f>
        <v>7683.0361472392642</v>
      </c>
      <c r="D20" s="13">
        <f t="shared" ref="D20:D25" si="4">(C20/2)</f>
        <v>3841.5180736196321</v>
      </c>
      <c r="E20" s="34">
        <f t="shared" ref="E20:E25" si="5">ROUND(D20,-2)</f>
        <v>3800</v>
      </c>
    </row>
    <row r="21" spans="1:5" x14ac:dyDescent="0.2">
      <c r="A21" s="30" t="s">
        <v>29</v>
      </c>
      <c r="B21" s="1">
        <v>20</v>
      </c>
      <c r="C21" s="2">
        <f>(C2*B21)/100</f>
        <v>10244.04819631902</v>
      </c>
      <c r="D21" s="13">
        <f t="shared" si="4"/>
        <v>5122.0240981595098</v>
      </c>
      <c r="E21" s="34">
        <f t="shared" si="5"/>
        <v>5100</v>
      </c>
    </row>
    <row r="22" spans="1:5" x14ac:dyDescent="0.2">
      <c r="A22" s="30" t="s">
        <v>30</v>
      </c>
      <c r="B22" s="1">
        <v>25</v>
      </c>
      <c r="C22" s="2">
        <f>(C2*B22)/100</f>
        <v>12805.060245398774</v>
      </c>
      <c r="D22" s="13">
        <f t="shared" si="4"/>
        <v>6402.530122699387</v>
      </c>
      <c r="E22" s="34">
        <f t="shared" si="5"/>
        <v>6400</v>
      </c>
    </row>
    <row r="23" spans="1:5" x14ac:dyDescent="0.2">
      <c r="A23" s="30" t="s">
        <v>31</v>
      </c>
      <c r="B23" s="1">
        <v>30</v>
      </c>
      <c r="C23" s="2">
        <f>(C2*B23)/100</f>
        <v>15366.072294478528</v>
      </c>
      <c r="D23" s="13">
        <f t="shared" si="4"/>
        <v>7683.0361472392642</v>
      </c>
      <c r="E23" s="34">
        <f t="shared" si="5"/>
        <v>7700</v>
      </c>
    </row>
    <row r="24" spans="1:5" x14ac:dyDescent="0.2">
      <c r="A24" s="30" t="s">
        <v>32</v>
      </c>
      <c r="B24" s="31">
        <v>35</v>
      </c>
      <c r="C24" s="2">
        <f>(C2*B24)/100</f>
        <v>17927.084343558283</v>
      </c>
      <c r="D24" s="13">
        <f t="shared" si="4"/>
        <v>8963.5421717791414</v>
      </c>
      <c r="E24" s="34">
        <f t="shared" si="5"/>
        <v>9000</v>
      </c>
    </row>
    <row r="25" spans="1:5" x14ac:dyDescent="0.2">
      <c r="A25" s="1" t="s">
        <v>9</v>
      </c>
      <c r="B25" s="1">
        <v>40</v>
      </c>
      <c r="C25" s="2">
        <f>(C2*B25)/100</f>
        <v>20488.096392638039</v>
      </c>
      <c r="D25" s="13">
        <f t="shared" si="4"/>
        <v>10244.04819631902</v>
      </c>
      <c r="E25" s="34">
        <f t="shared" si="5"/>
        <v>10200</v>
      </c>
    </row>
    <row r="26" spans="1:5" x14ac:dyDescent="0.2">
      <c r="A26" s="75" t="s">
        <v>47</v>
      </c>
      <c r="B26" s="95"/>
      <c r="C26" s="95"/>
      <c r="D26" s="95"/>
      <c r="E26" s="96"/>
    </row>
    <row r="27" spans="1:5" x14ac:dyDescent="0.2">
      <c r="A27" s="30" t="s">
        <v>11</v>
      </c>
      <c r="B27" s="35">
        <v>20</v>
      </c>
      <c r="C27" s="43">
        <f>(C2*B27)/100</f>
        <v>10244.04819631902</v>
      </c>
      <c r="D27" s="43">
        <f t="shared" ref="D27:D32" si="6">(C27/2)</f>
        <v>5122.0240981595098</v>
      </c>
      <c r="E27" s="34">
        <f t="shared" ref="E27:E32" si="7">ROUND(D27,-2)</f>
        <v>5100</v>
      </c>
    </row>
    <row r="28" spans="1:5" x14ac:dyDescent="0.2">
      <c r="A28" s="30" t="s">
        <v>29</v>
      </c>
      <c r="B28" s="35">
        <v>25</v>
      </c>
      <c r="C28" s="43">
        <f>(C2*B28)/100</f>
        <v>12805.060245398774</v>
      </c>
      <c r="D28" s="43">
        <f t="shared" si="6"/>
        <v>6402.530122699387</v>
      </c>
      <c r="E28" s="34">
        <f t="shared" si="7"/>
        <v>6400</v>
      </c>
    </row>
    <row r="29" spans="1:5" x14ac:dyDescent="0.2">
      <c r="A29" s="30" t="s">
        <v>30</v>
      </c>
      <c r="B29" s="35">
        <v>30</v>
      </c>
      <c r="C29" s="43">
        <f>(C2*B29)/100</f>
        <v>15366.072294478528</v>
      </c>
      <c r="D29" s="43">
        <f t="shared" si="6"/>
        <v>7683.0361472392642</v>
      </c>
      <c r="E29" s="34">
        <f t="shared" si="7"/>
        <v>7700</v>
      </c>
    </row>
    <row r="30" spans="1:5" x14ac:dyDescent="0.2">
      <c r="A30" s="30" t="s">
        <v>31</v>
      </c>
      <c r="B30" s="35">
        <v>35</v>
      </c>
      <c r="C30" s="43">
        <f>(C2*B30)/100</f>
        <v>17927.084343558283</v>
      </c>
      <c r="D30" s="43">
        <f t="shared" si="6"/>
        <v>8963.5421717791414</v>
      </c>
      <c r="E30" s="34">
        <f t="shared" si="7"/>
        <v>9000</v>
      </c>
    </row>
    <row r="31" spans="1:5" x14ac:dyDescent="0.2">
      <c r="A31" s="30" t="s">
        <v>32</v>
      </c>
      <c r="B31" s="44">
        <v>40</v>
      </c>
      <c r="C31" s="43">
        <f>(C2*B31)/100</f>
        <v>20488.096392638039</v>
      </c>
      <c r="D31" s="43">
        <f t="shared" si="6"/>
        <v>10244.04819631902</v>
      </c>
      <c r="E31" s="34">
        <f t="shared" si="7"/>
        <v>10200</v>
      </c>
    </row>
    <row r="32" spans="1:5" x14ac:dyDescent="0.2">
      <c r="A32" s="35" t="s">
        <v>9</v>
      </c>
      <c r="B32" s="35">
        <v>50</v>
      </c>
      <c r="C32" s="43">
        <f>(C2*B32)/100</f>
        <v>25610.120490797548</v>
      </c>
      <c r="D32" s="43">
        <f t="shared" si="6"/>
        <v>12805.060245398774</v>
      </c>
      <c r="E32" s="34">
        <f t="shared" si="7"/>
        <v>12800</v>
      </c>
    </row>
  </sheetData>
  <mergeCells count="7">
    <mergeCell ref="A26:E26"/>
    <mergeCell ref="A1:E1"/>
    <mergeCell ref="A2:B2"/>
    <mergeCell ref="A3:E3"/>
    <mergeCell ref="A4:E4"/>
    <mergeCell ref="A12:E12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Díjalap számítása</vt:lpstr>
      <vt:lpstr>Kedvezmények</vt:lpstr>
      <vt:lpstr>Zeneműv_egyéni</vt:lpstr>
      <vt:lpstr>Zene, szolf.ek</vt:lpstr>
      <vt:lpstr>Tánc-csoportos</vt:lpstr>
      <vt:lpstr>Képző- és ipar-csoportos</vt:lpstr>
      <vt:lpstr>Szín-báb_csoportos</vt:lpstr>
    </vt:vector>
  </TitlesOfParts>
  <Company>Hubay Jenő Alapfokú Művészetoktatási Intézmény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VKI_Liszt_ig</dc:creator>
  <cp:lastModifiedBy>Windows-felhasználó</cp:lastModifiedBy>
  <cp:lastPrinted>2015-04-22T15:02:18Z</cp:lastPrinted>
  <dcterms:created xsi:type="dcterms:W3CDTF">2014-10-13T12:36:56Z</dcterms:created>
  <dcterms:modified xsi:type="dcterms:W3CDTF">2021-06-23T11:56:48Z</dcterms:modified>
</cp:coreProperties>
</file>